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5\ORÇAMENTO 2025\Execução orçamentária 2025\"/>
    </mc:Choice>
  </mc:AlternateContent>
  <xr:revisionPtr revIDLastSave="0" documentId="13_ncr:1_{7876E4EE-D768-46A5-83C2-EFCDE1682088}" xr6:coauthVersionLast="36" xr6:coauthVersionMax="36" xr10:uidLastSave="{00000000-0000-0000-0000-000000000000}"/>
  <bookViews>
    <workbookView xWindow="-110" yWindow="-110" windowWidth="16610" windowHeight="9430" firstSheet="2" activeTab="10" xr2:uid="{00000000-000D-0000-FFFF-FFFF00000000}"/>
  </bookViews>
  <sheets>
    <sheet name="Plan1" sheetId="44" r:id="rId1"/>
    <sheet name="JAN 25" sheetId="43" r:id="rId2"/>
    <sheet name="FEV 25" sheetId="45" r:id="rId3"/>
    <sheet name="MAR 25" sheetId="46" r:id="rId4"/>
    <sheet name="ABR 25" sheetId="47" r:id="rId5"/>
    <sheet name="MAI 25" sheetId="48" r:id="rId6"/>
    <sheet name="JUH 25" sheetId="49" r:id="rId7"/>
    <sheet name="JUL25" sheetId="50" r:id="rId8"/>
    <sheet name="AGO 25" sheetId="51" r:id="rId9"/>
    <sheet name="SET 25" sheetId="52" r:id="rId10"/>
    <sheet name="OUT 25" sheetId="53" r:id="rId11"/>
  </sheets>
  <calcPr calcId="179021"/>
</workbook>
</file>

<file path=xl/calcChain.xml><?xml version="1.0" encoding="utf-8"?>
<calcChain xmlns="http://schemas.openxmlformats.org/spreadsheetml/2006/main">
  <c r="G17" i="53" l="1"/>
  <c r="D27" i="53" l="1"/>
  <c r="D21" i="53"/>
  <c r="F36" i="53" l="1"/>
  <c r="F76" i="53" l="1"/>
  <c r="F75" i="53" s="1"/>
  <c r="G75" i="53"/>
  <c r="E75" i="53"/>
  <c r="J74" i="53"/>
  <c r="I74" i="53"/>
  <c r="H74" i="53"/>
  <c r="J73" i="53"/>
  <c r="I73" i="53"/>
  <c r="H73" i="53"/>
  <c r="F73" i="53"/>
  <c r="K72" i="53"/>
  <c r="J72" i="53"/>
  <c r="H72" i="53"/>
  <c r="F72" i="53"/>
  <c r="I72" i="53" s="1"/>
  <c r="G71" i="53"/>
  <c r="E71" i="53"/>
  <c r="D71" i="53"/>
  <c r="C71" i="53"/>
  <c r="J70" i="53"/>
  <c r="H70" i="53"/>
  <c r="F70" i="53"/>
  <c r="I70" i="53" s="1"/>
  <c r="J69" i="53"/>
  <c r="H69" i="53"/>
  <c r="F69" i="53"/>
  <c r="I69" i="53" s="1"/>
  <c r="K68" i="53"/>
  <c r="J68" i="53"/>
  <c r="H68" i="53"/>
  <c r="F68" i="53"/>
  <c r="I68" i="53" s="1"/>
  <c r="G67" i="53"/>
  <c r="E67" i="53"/>
  <c r="D67" i="53"/>
  <c r="C67" i="53"/>
  <c r="K66" i="53"/>
  <c r="J66" i="53"/>
  <c r="H66" i="53"/>
  <c r="F66" i="53"/>
  <c r="I66" i="53" s="1"/>
  <c r="J65" i="53"/>
  <c r="H65" i="53"/>
  <c r="F65" i="53"/>
  <c r="I65" i="53" s="1"/>
  <c r="K64" i="53"/>
  <c r="J64" i="53"/>
  <c r="H64" i="53"/>
  <c r="F64" i="53"/>
  <c r="I64" i="53" s="1"/>
  <c r="G63" i="53"/>
  <c r="E63" i="53"/>
  <c r="D63" i="53"/>
  <c r="C63" i="53"/>
  <c r="K62" i="53"/>
  <c r="J62" i="53"/>
  <c r="H62" i="53"/>
  <c r="F62" i="53"/>
  <c r="I62" i="53" s="1"/>
  <c r="J61" i="53"/>
  <c r="I61" i="53"/>
  <c r="H61" i="53"/>
  <c r="F61" i="53"/>
  <c r="F60" i="53" s="1"/>
  <c r="G60" i="53"/>
  <c r="E60" i="53"/>
  <c r="D60" i="53"/>
  <c r="C60" i="53"/>
  <c r="J59" i="53"/>
  <c r="H59" i="53"/>
  <c r="F59" i="53"/>
  <c r="I59" i="53" s="1"/>
  <c r="J58" i="53"/>
  <c r="H58" i="53"/>
  <c r="F58" i="53"/>
  <c r="I58" i="53" s="1"/>
  <c r="K57" i="53"/>
  <c r="J57" i="53"/>
  <c r="H57" i="53"/>
  <c r="F57" i="53"/>
  <c r="I57" i="53" s="1"/>
  <c r="K56" i="53"/>
  <c r="J56" i="53"/>
  <c r="H56" i="53"/>
  <c r="F56" i="53"/>
  <c r="I56" i="53" s="1"/>
  <c r="G55" i="53"/>
  <c r="E55" i="53"/>
  <c r="D55" i="53"/>
  <c r="C55" i="53"/>
  <c r="K54" i="53"/>
  <c r="J54" i="53"/>
  <c r="H54" i="53"/>
  <c r="F54" i="53"/>
  <c r="I54" i="53" s="1"/>
  <c r="K53" i="53"/>
  <c r="J53" i="53"/>
  <c r="H53" i="53"/>
  <c r="F53" i="53"/>
  <c r="I53" i="53" s="1"/>
  <c r="K52" i="53"/>
  <c r="J52" i="53"/>
  <c r="H52" i="53"/>
  <c r="F52" i="53"/>
  <c r="I52" i="53" s="1"/>
  <c r="K51" i="53"/>
  <c r="J51" i="53"/>
  <c r="H51" i="53"/>
  <c r="F51" i="53"/>
  <c r="I51" i="53" s="1"/>
  <c r="G50" i="53"/>
  <c r="E50" i="53"/>
  <c r="D50" i="53"/>
  <c r="C50" i="53"/>
  <c r="K49" i="53"/>
  <c r="J49" i="53"/>
  <c r="H49" i="53"/>
  <c r="F49" i="53"/>
  <c r="I49" i="53" s="1"/>
  <c r="K48" i="53"/>
  <c r="J48" i="53"/>
  <c r="H48" i="53"/>
  <c r="F48" i="53"/>
  <c r="I48" i="53" s="1"/>
  <c r="G47" i="53"/>
  <c r="E47" i="53"/>
  <c r="D47" i="53"/>
  <c r="C47" i="53"/>
  <c r="K46" i="53"/>
  <c r="J46" i="53"/>
  <c r="H46" i="53"/>
  <c r="F46" i="53"/>
  <c r="I46" i="53" s="1"/>
  <c r="K45" i="53"/>
  <c r="J45" i="53"/>
  <c r="H45" i="53"/>
  <c r="F45" i="53"/>
  <c r="I45" i="53" s="1"/>
  <c r="G44" i="53"/>
  <c r="E44" i="53"/>
  <c r="D44" i="53"/>
  <c r="C44" i="53"/>
  <c r="K43" i="53"/>
  <c r="J43" i="53"/>
  <c r="H43" i="53"/>
  <c r="F43" i="53"/>
  <c r="I43" i="53" s="1"/>
  <c r="K42" i="53"/>
  <c r="J42" i="53"/>
  <c r="I42" i="53"/>
  <c r="H42" i="53"/>
  <c r="F42" i="53"/>
  <c r="K41" i="53"/>
  <c r="J41" i="53"/>
  <c r="H41" i="53"/>
  <c r="F41" i="53"/>
  <c r="I41" i="53" s="1"/>
  <c r="G40" i="53"/>
  <c r="E40" i="53"/>
  <c r="D40" i="53"/>
  <c r="C40" i="53"/>
  <c r="K39" i="53"/>
  <c r="J39" i="53"/>
  <c r="I39" i="53"/>
  <c r="H39" i="53"/>
  <c r="K38" i="53"/>
  <c r="J38" i="53"/>
  <c r="H38" i="53"/>
  <c r="F38" i="53"/>
  <c r="I38" i="53" s="1"/>
  <c r="K37" i="53"/>
  <c r="J37" i="53"/>
  <c r="H37" i="53"/>
  <c r="F37" i="53"/>
  <c r="F35" i="53" s="1"/>
  <c r="K36" i="53"/>
  <c r="J36" i="53"/>
  <c r="H36" i="53"/>
  <c r="I36" i="53"/>
  <c r="G35" i="53"/>
  <c r="E35" i="53"/>
  <c r="D35" i="53"/>
  <c r="C35" i="53"/>
  <c r="K34" i="53"/>
  <c r="J34" i="53"/>
  <c r="H34" i="53"/>
  <c r="F34" i="53"/>
  <c r="I34" i="53" s="1"/>
  <c r="G33" i="53"/>
  <c r="E33" i="53"/>
  <c r="F33" i="53" s="1"/>
  <c r="C33" i="53"/>
  <c r="K32" i="53"/>
  <c r="J32" i="53"/>
  <c r="H32" i="53"/>
  <c r="F32" i="53"/>
  <c r="I32" i="53" s="1"/>
  <c r="K31" i="53"/>
  <c r="J31" i="53"/>
  <c r="H31" i="53"/>
  <c r="F31" i="53"/>
  <c r="I31" i="53" s="1"/>
  <c r="K30" i="53"/>
  <c r="J30" i="53"/>
  <c r="H30" i="53"/>
  <c r="F30" i="53"/>
  <c r="I30" i="53" s="1"/>
  <c r="K29" i="53"/>
  <c r="J29" i="53"/>
  <c r="H29" i="53"/>
  <c r="F29" i="53"/>
  <c r="I29" i="53" s="1"/>
  <c r="K28" i="53"/>
  <c r="J28" i="53"/>
  <c r="I28" i="53"/>
  <c r="H28" i="53"/>
  <c r="F28" i="53"/>
  <c r="G27" i="53"/>
  <c r="E27" i="53"/>
  <c r="C27" i="53"/>
  <c r="K26" i="53"/>
  <c r="J26" i="53"/>
  <c r="H26" i="53"/>
  <c r="F26" i="53"/>
  <c r="I26" i="53" s="1"/>
  <c r="K25" i="53"/>
  <c r="J25" i="53"/>
  <c r="H25" i="53"/>
  <c r="F25" i="53"/>
  <c r="I25" i="53" s="1"/>
  <c r="K24" i="53"/>
  <c r="J24" i="53"/>
  <c r="H24" i="53"/>
  <c r="F24" i="53"/>
  <c r="I24" i="53" s="1"/>
  <c r="K23" i="53"/>
  <c r="J23" i="53"/>
  <c r="I23" i="53"/>
  <c r="H23" i="53"/>
  <c r="K22" i="53"/>
  <c r="J22" i="53"/>
  <c r="H22" i="53"/>
  <c r="F22" i="53"/>
  <c r="I22" i="53" s="1"/>
  <c r="G21" i="53"/>
  <c r="E21" i="53"/>
  <c r="C21" i="53"/>
  <c r="J20" i="53"/>
  <c r="H20" i="53"/>
  <c r="F20" i="53"/>
  <c r="I20" i="53" s="1"/>
  <c r="K19" i="53"/>
  <c r="J19" i="53"/>
  <c r="I19" i="53"/>
  <c r="H19" i="53"/>
  <c r="J18" i="53"/>
  <c r="H18" i="53"/>
  <c r="F18" i="53"/>
  <c r="I18" i="53" s="1"/>
  <c r="E17" i="53"/>
  <c r="D17" i="53"/>
  <c r="C17" i="53"/>
  <c r="J16" i="53"/>
  <c r="H16" i="53"/>
  <c r="F16" i="53"/>
  <c r="F14" i="53" s="1"/>
  <c r="K15" i="53"/>
  <c r="J15" i="53"/>
  <c r="H15" i="53"/>
  <c r="F15" i="53"/>
  <c r="I15" i="53" s="1"/>
  <c r="G14" i="53"/>
  <c r="E14" i="53"/>
  <c r="D14" i="53"/>
  <c r="C14" i="53"/>
  <c r="K13" i="53"/>
  <c r="K12" i="53" s="1"/>
  <c r="J13" i="53"/>
  <c r="J12" i="53" s="1"/>
  <c r="H13" i="53"/>
  <c r="F13" i="53"/>
  <c r="I13" i="53" s="1"/>
  <c r="H12" i="53" s="1"/>
  <c r="I12" i="53"/>
  <c r="G12" i="53"/>
  <c r="J11" i="53"/>
  <c r="H11" i="53"/>
  <c r="F11" i="53"/>
  <c r="I11" i="53" s="1"/>
  <c r="K10" i="53"/>
  <c r="J10" i="53"/>
  <c r="I10" i="53"/>
  <c r="H10" i="53"/>
  <c r="G9" i="53"/>
  <c r="E9" i="53"/>
  <c r="D9" i="53"/>
  <c r="C9" i="53"/>
  <c r="C77" i="53" l="1"/>
  <c r="I37" i="53"/>
  <c r="G77" i="53"/>
  <c r="D77" i="53"/>
  <c r="K74" i="53" s="1"/>
  <c r="I16" i="53"/>
  <c r="F9" i="53"/>
  <c r="F71" i="53"/>
  <c r="F27" i="53"/>
  <c r="E77" i="53"/>
  <c r="F50" i="53"/>
  <c r="F17" i="53"/>
  <c r="F47" i="53"/>
  <c r="F55" i="53"/>
  <c r="F67" i="53"/>
  <c r="F21" i="53"/>
  <c r="F40" i="53"/>
  <c r="F44" i="53"/>
  <c r="F63" i="53"/>
  <c r="F11" i="52"/>
  <c r="F9" i="52" s="1"/>
  <c r="J77" i="53" l="1"/>
  <c r="F77" i="53"/>
  <c r="I77" i="53" s="1"/>
  <c r="H77" i="53"/>
  <c r="F51" i="52"/>
  <c r="F76" i="52" l="1"/>
  <c r="F75" i="52" s="1"/>
  <c r="G75" i="52"/>
  <c r="E75" i="52"/>
  <c r="J74" i="52"/>
  <c r="I74" i="52"/>
  <c r="H74" i="52"/>
  <c r="J73" i="52"/>
  <c r="I73" i="52"/>
  <c r="H73" i="52"/>
  <c r="F73" i="52"/>
  <c r="K72" i="52"/>
  <c r="J72" i="52"/>
  <c r="H72" i="52"/>
  <c r="F72" i="52"/>
  <c r="I72" i="52" s="1"/>
  <c r="G71" i="52"/>
  <c r="E71" i="52"/>
  <c r="D71" i="52"/>
  <c r="C71" i="52"/>
  <c r="J70" i="52"/>
  <c r="H70" i="52"/>
  <c r="F70" i="52"/>
  <c r="I70" i="52" s="1"/>
  <c r="J69" i="52"/>
  <c r="H69" i="52"/>
  <c r="F69" i="52"/>
  <c r="I69" i="52" s="1"/>
  <c r="K68" i="52"/>
  <c r="J68" i="52"/>
  <c r="H68" i="52"/>
  <c r="F68" i="52"/>
  <c r="I68" i="52" s="1"/>
  <c r="G67" i="52"/>
  <c r="E67" i="52"/>
  <c r="D67" i="52"/>
  <c r="C67" i="52"/>
  <c r="K66" i="52"/>
  <c r="J66" i="52"/>
  <c r="H66" i="52"/>
  <c r="F66" i="52"/>
  <c r="I66" i="52" s="1"/>
  <c r="J65" i="52"/>
  <c r="H65" i="52"/>
  <c r="F65" i="52"/>
  <c r="I65" i="52" s="1"/>
  <c r="K64" i="52"/>
  <c r="J64" i="52"/>
  <c r="H64" i="52"/>
  <c r="F64" i="52"/>
  <c r="I64" i="52" s="1"/>
  <c r="G63" i="52"/>
  <c r="E63" i="52"/>
  <c r="D63" i="52"/>
  <c r="C63" i="52"/>
  <c r="K62" i="52"/>
  <c r="J62" i="52"/>
  <c r="H62" i="52"/>
  <c r="F62" i="52"/>
  <c r="I62" i="52" s="1"/>
  <c r="J61" i="52"/>
  <c r="I61" i="52"/>
  <c r="H61" i="52"/>
  <c r="F61" i="52"/>
  <c r="G60" i="52"/>
  <c r="E60" i="52"/>
  <c r="D60" i="52"/>
  <c r="C60" i="52"/>
  <c r="J59" i="52"/>
  <c r="I59" i="52"/>
  <c r="H59" i="52"/>
  <c r="F59" i="52"/>
  <c r="J58" i="52"/>
  <c r="H58" i="52"/>
  <c r="F58" i="52"/>
  <c r="I58" i="52" s="1"/>
  <c r="K57" i="52"/>
  <c r="J57" i="52"/>
  <c r="H57" i="52"/>
  <c r="F57" i="52"/>
  <c r="I57" i="52" s="1"/>
  <c r="K56" i="52"/>
  <c r="J56" i="52"/>
  <c r="H56" i="52"/>
  <c r="F56" i="52"/>
  <c r="I56" i="52" s="1"/>
  <c r="G55" i="52"/>
  <c r="E55" i="52"/>
  <c r="D55" i="52"/>
  <c r="C55" i="52"/>
  <c r="K54" i="52"/>
  <c r="J54" i="52"/>
  <c r="H54" i="52"/>
  <c r="F54" i="52"/>
  <c r="I54" i="52" s="1"/>
  <c r="K53" i="52"/>
  <c r="J53" i="52"/>
  <c r="H53" i="52"/>
  <c r="F53" i="52"/>
  <c r="I53" i="52" s="1"/>
  <c r="K52" i="52"/>
  <c r="J52" i="52"/>
  <c r="H52" i="52"/>
  <c r="F52" i="52"/>
  <c r="I52" i="52" s="1"/>
  <c r="K51" i="52"/>
  <c r="J51" i="52"/>
  <c r="I51" i="52"/>
  <c r="H51" i="52"/>
  <c r="G50" i="52"/>
  <c r="E50" i="52"/>
  <c r="D50" i="52"/>
  <c r="C50" i="52"/>
  <c r="K49" i="52"/>
  <c r="J49" i="52"/>
  <c r="H49" i="52"/>
  <c r="F49" i="52"/>
  <c r="I49" i="52" s="1"/>
  <c r="K48" i="52"/>
  <c r="J48" i="52"/>
  <c r="H48" i="52"/>
  <c r="F48" i="52"/>
  <c r="I48" i="52" s="1"/>
  <c r="G47" i="52"/>
  <c r="E47" i="52"/>
  <c r="D47" i="52"/>
  <c r="C47" i="52"/>
  <c r="K46" i="52"/>
  <c r="J46" i="52"/>
  <c r="H46" i="52"/>
  <c r="F46" i="52"/>
  <c r="I46" i="52" s="1"/>
  <c r="K45" i="52"/>
  <c r="J45" i="52"/>
  <c r="H45" i="52"/>
  <c r="F45" i="52"/>
  <c r="I45" i="52" s="1"/>
  <c r="G44" i="52"/>
  <c r="E44" i="52"/>
  <c r="D44" i="52"/>
  <c r="C44" i="52"/>
  <c r="K43" i="52"/>
  <c r="J43" i="52"/>
  <c r="H43" i="52"/>
  <c r="F43" i="52"/>
  <c r="I43" i="52" s="1"/>
  <c r="K42" i="52"/>
  <c r="J42" i="52"/>
  <c r="I42" i="52"/>
  <c r="H42" i="52"/>
  <c r="F42" i="52"/>
  <c r="K41" i="52"/>
  <c r="J41" i="52"/>
  <c r="H41" i="52"/>
  <c r="F41" i="52"/>
  <c r="I41" i="52" s="1"/>
  <c r="G40" i="52"/>
  <c r="E40" i="52"/>
  <c r="D40" i="52"/>
  <c r="C40" i="52"/>
  <c r="K39" i="52"/>
  <c r="J39" i="52"/>
  <c r="I39" i="52"/>
  <c r="H39" i="52"/>
  <c r="K38" i="52"/>
  <c r="J38" i="52"/>
  <c r="H38" i="52"/>
  <c r="F38" i="52"/>
  <c r="I38" i="52" s="1"/>
  <c r="K37" i="52"/>
  <c r="J37" i="52"/>
  <c r="H37" i="52"/>
  <c r="F37" i="52"/>
  <c r="I37" i="52" s="1"/>
  <c r="K36" i="52"/>
  <c r="J36" i="52"/>
  <c r="H36" i="52"/>
  <c r="F36" i="52"/>
  <c r="I36" i="52" s="1"/>
  <c r="G35" i="52"/>
  <c r="E35" i="52"/>
  <c r="D35" i="52"/>
  <c r="C35" i="52"/>
  <c r="K34" i="52"/>
  <c r="J34" i="52"/>
  <c r="H34" i="52"/>
  <c r="F34" i="52"/>
  <c r="I34" i="52" s="1"/>
  <c r="G33" i="52"/>
  <c r="E33" i="52"/>
  <c r="F33" i="52" s="1"/>
  <c r="C33" i="52"/>
  <c r="K32" i="52"/>
  <c r="J32" i="52"/>
  <c r="I32" i="52"/>
  <c r="H32" i="52"/>
  <c r="F32" i="52"/>
  <c r="K31" i="52"/>
  <c r="J31" i="52"/>
  <c r="H31" i="52"/>
  <c r="F31" i="52"/>
  <c r="I31" i="52" s="1"/>
  <c r="K30" i="52"/>
  <c r="J30" i="52"/>
  <c r="H30" i="52"/>
  <c r="F30" i="52"/>
  <c r="I30" i="52" s="1"/>
  <c r="K29" i="52"/>
  <c r="J29" i="52"/>
  <c r="H29" i="52"/>
  <c r="F29" i="52"/>
  <c r="I29" i="52" s="1"/>
  <c r="K28" i="52"/>
  <c r="J28" i="52"/>
  <c r="H28" i="52"/>
  <c r="F28" i="52"/>
  <c r="I28" i="52" s="1"/>
  <c r="G27" i="52"/>
  <c r="E27" i="52"/>
  <c r="D27" i="52"/>
  <c r="C27" i="52"/>
  <c r="K26" i="52"/>
  <c r="J26" i="52"/>
  <c r="H26" i="52"/>
  <c r="F26" i="52"/>
  <c r="I26" i="52" s="1"/>
  <c r="K25" i="52"/>
  <c r="J25" i="52"/>
  <c r="H25" i="52"/>
  <c r="F25" i="52"/>
  <c r="I25" i="52" s="1"/>
  <c r="K24" i="52"/>
  <c r="J24" i="52"/>
  <c r="I24" i="52"/>
  <c r="H24" i="52"/>
  <c r="F24" i="52"/>
  <c r="K23" i="52"/>
  <c r="J23" i="52"/>
  <c r="I23" i="52"/>
  <c r="H23" i="52"/>
  <c r="K22" i="52"/>
  <c r="J22" i="52"/>
  <c r="H22" i="52"/>
  <c r="F22" i="52"/>
  <c r="I22" i="52" s="1"/>
  <c r="G21" i="52"/>
  <c r="E21" i="52"/>
  <c r="D21" i="52"/>
  <c r="C21" i="52"/>
  <c r="J20" i="52"/>
  <c r="H20" i="52"/>
  <c r="F20" i="52"/>
  <c r="I20" i="52" s="1"/>
  <c r="K19" i="52"/>
  <c r="J19" i="52"/>
  <c r="I19" i="52"/>
  <c r="H19" i="52"/>
  <c r="J18" i="52"/>
  <c r="H18" i="52"/>
  <c r="F18" i="52"/>
  <c r="I18" i="52" s="1"/>
  <c r="G17" i="52"/>
  <c r="E17" i="52"/>
  <c r="D17" i="52"/>
  <c r="C17" i="52"/>
  <c r="J16" i="52"/>
  <c r="H16" i="52"/>
  <c r="F16" i="52"/>
  <c r="I16" i="52" s="1"/>
  <c r="K15" i="52"/>
  <c r="J15" i="52"/>
  <c r="H15" i="52"/>
  <c r="F15" i="52"/>
  <c r="I15" i="52" s="1"/>
  <c r="G14" i="52"/>
  <c r="E14" i="52"/>
  <c r="D14" i="52"/>
  <c r="C14" i="52"/>
  <c r="K13" i="52"/>
  <c r="J13" i="52"/>
  <c r="J12" i="52" s="1"/>
  <c r="H13" i="52"/>
  <c r="F13" i="52"/>
  <c r="I13" i="52" s="1"/>
  <c r="H12" i="52" s="1"/>
  <c r="K12" i="52"/>
  <c r="G12" i="52"/>
  <c r="J11" i="52"/>
  <c r="H11" i="52"/>
  <c r="I11" i="52"/>
  <c r="K10" i="52"/>
  <c r="K77" i="52" s="1"/>
  <c r="J10" i="52"/>
  <c r="I10" i="52"/>
  <c r="H10" i="52"/>
  <c r="G9" i="52"/>
  <c r="E9" i="52"/>
  <c r="D9" i="52"/>
  <c r="C9" i="52"/>
  <c r="F60" i="52" l="1"/>
  <c r="C77" i="52"/>
  <c r="F44" i="52"/>
  <c r="D77" i="52"/>
  <c r="K74" i="52"/>
  <c r="G77" i="52"/>
  <c r="F71" i="52"/>
  <c r="F40" i="52"/>
  <c r="F35" i="52"/>
  <c r="E77" i="52"/>
  <c r="F21" i="52"/>
  <c r="F14" i="52"/>
  <c r="F27" i="52"/>
  <c r="I12" i="52"/>
  <c r="F50" i="52"/>
  <c r="F55" i="52"/>
  <c r="F67" i="52"/>
  <c r="F17" i="52"/>
  <c r="F47" i="52"/>
  <c r="F63" i="52"/>
  <c r="E81" i="51"/>
  <c r="F76" i="51"/>
  <c r="F75" i="51" s="1"/>
  <c r="G75" i="51"/>
  <c r="E75" i="51"/>
  <c r="J74" i="51"/>
  <c r="H74" i="51"/>
  <c r="I74" i="51"/>
  <c r="J73" i="51"/>
  <c r="H73" i="51"/>
  <c r="F73" i="51"/>
  <c r="I73" i="51" s="1"/>
  <c r="J72" i="51"/>
  <c r="H72" i="51"/>
  <c r="F72" i="51"/>
  <c r="I72" i="51" s="1"/>
  <c r="G71" i="51"/>
  <c r="E71" i="51"/>
  <c r="D71" i="51"/>
  <c r="C71" i="51"/>
  <c r="J70" i="51"/>
  <c r="H70" i="51"/>
  <c r="F70" i="51"/>
  <c r="I70" i="51" s="1"/>
  <c r="J69" i="51"/>
  <c r="H69" i="51"/>
  <c r="F69" i="51"/>
  <c r="I69" i="51" s="1"/>
  <c r="J68" i="51"/>
  <c r="H68" i="51"/>
  <c r="F68" i="51"/>
  <c r="I68" i="51" s="1"/>
  <c r="G67" i="51"/>
  <c r="E67" i="51"/>
  <c r="D67" i="51"/>
  <c r="C67" i="51"/>
  <c r="J66" i="51"/>
  <c r="H66" i="51"/>
  <c r="F66" i="51"/>
  <c r="I66" i="51" s="1"/>
  <c r="J65" i="51"/>
  <c r="H65" i="51"/>
  <c r="F65" i="51"/>
  <c r="I65" i="51" s="1"/>
  <c r="J64" i="51"/>
  <c r="H64" i="51"/>
  <c r="F64" i="51"/>
  <c r="I64" i="51" s="1"/>
  <c r="G63" i="51"/>
  <c r="E63" i="51"/>
  <c r="D63" i="51"/>
  <c r="C63" i="51"/>
  <c r="J62" i="51"/>
  <c r="H62" i="51"/>
  <c r="F62" i="51"/>
  <c r="I62" i="51" s="1"/>
  <c r="J61" i="51"/>
  <c r="H61" i="51"/>
  <c r="F61" i="51"/>
  <c r="I61" i="51" s="1"/>
  <c r="G60" i="51"/>
  <c r="E60" i="51"/>
  <c r="D60" i="51"/>
  <c r="C60" i="51"/>
  <c r="J59" i="51"/>
  <c r="H59" i="51"/>
  <c r="F59" i="51"/>
  <c r="I59" i="51" s="1"/>
  <c r="J58" i="51"/>
  <c r="H58" i="51"/>
  <c r="F58" i="51"/>
  <c r="I58" i="51" s="1"/>
  <c r="J57" i="51"/>
  <c r="H57" i="51"/>
  <c r="F57" i="51"/>
  <c r="I57" i="51" s="1"/>
  <c r="J56" i="51"/>
  <c r="H56" i="51"/>
  <c r="F56" i="51"/>
  <c r="I56" i="51" s="1"/>
  <c r="G55" i="51"/>
  <c r="E55" i="51"/>
  <c r="D55" i="51"/>
  <c r="C55" i="51"/>
  <c r="J54" i="51"/>
  <c r="H54" i="51"/>
  <c r="F54" i="51"/>
  <c r="I54" i="51" s="1"/>
  <c r="J53" i="51"/>
  <c r="H53" i="51"/>
  <c r="F53" i="51"/>
  <c r="I53" i="51" s="1"/>
  <c r="J52" i="51"/>
  <c r="H52" i="51"/>
  <c r="F52" i="51"/>
  <c r="I52" i="51" s="1"/>
  <c r="J51" i="51"/>
  <c r="H51" i="51"/>
  <c r="I51" i="51"/>
  <c r="G50" i="51"/>
  <c r="E50" i="51"/>
  <c r="D50" i="51"/>
  <c r="C50" i="51"/>
  <c r="J49" i="51"/>
  <c r="H49" i="51"/>
  <c r="F49" i="51"/>
  <c r="I49" i="51" s="1"/>
  <c r="J48" i="51"/>
  <c r="H48" i="51"/>
  <c r="F48" i="51"/>
  <c r="I48" i="51" s="1"/>
  <c r="G47" i="51"/>
  <c r="E47" i="51"/>
  <c r="D47" i="51"/>
  <c r="C47" i="51"/>
  <c r="J46" i="51"/>
  <c r="H46" i="51"/>
  <c r="F46" i="51"/>
  <c r="I46" i="51" s="1"/>
  <c r="J45" i="51"/>
  <c r="H45" i="51"/>
  <c r="F45" i="51"/>
  <c r="I45" i="51" s="1"/>
  <c r="G44" i="51"/>
  <c r="E44" i="51"/>
  <c r="D44" i="51"/>
  <c r="C44" i="51"/>
  <c r="J43" i="51"/>
  <c r="H43" i="51"/>
  <c r="F43" i="51"/>
  <c r="I43" i="51" s="1"/>
  <c r="J42" i="51"/>
  <c r="H42" i="51"/>
  <c r="F42" i="51"/>
  <c r="I42" i="51" s="1"/>
  <c r="J41" i="51"/>
  <c r="H41" i="51"/>
  <c r="F41" i="51"/>
  <c r="I41" i="51" s="1"/>
  <c r="G40" i="51"/>
  <c r="E40" i="51"/>
  <c r="D40" i="51"/>
  <c r="C40" i="51"/>
  <c r="J39" i="51"/>
  <c r="H39" i="51"/>
  <c r="I39" i="51"/>
  <c r="J38" i="51"/>
  <c r="H38" i="51"/>
  <c r="F38" i="51"/>
  <c r="I38" i="51" s="1"/>
  <c r="J37" i="51"/>
  <c r="H37" i="51"/>
  <c r="F37" i="51"/>
  <c r="I37" i="51" s="1"/>
  <c r="J36" i="51"/>
  <c r="H36" i="51"/>
  <c r="F36" i="51"/>
  <c r="I36" i="51" s="1"/>
  <c r="G35" i="51"/>
  <c r="E35" i="51"/>
  <c r="D35" i="51"/>
  <c r="C35" i="51"/>
  <c r="J34" i="51"/>
  <c r="H34" i="51"/>
  <c r="F34" i="51"/>
  <c r="I34" i="51" s="1"/>
  <c r="G33" i="51"/>
  <c r="E33" i="51"/>
  <c r="F33" i="51" s="1"/>
  <c r="C33" i="51"/>
  <c r="J32" i="51"/>
  <c r="H32" i="51"/>
  <c r="F32" i="51"/>
  <c r="I32" i="51" s="1"/>
  <c r="J31" i="51"/>
  <c r="H31" i="51"/>
  <c r="F31" i="51"/>
  <c r="I31" i="51" s="1"/>
  <c r="J30" i="51"/>
  <c r="H30" i="51"/>
  <c r="F30" i="51"/>
  <c r="I30" i="51" s="1"/>
  <c r="J29" i="51"/>
  <c r="H29" i="51"/>
  <c r="F29" i="51"/>
  <c r="I29" i="51" s="1"/>
  <c r="J28" i="51"/>
  <c r="H28" i="51"/>
  <c r="F28" i="51"/>
  <c r="I28" i="51" s="1"/>
  <c r="G27" i="51"/>
  <c r="E27" i="51"/>
  <c r="D27" i="51"/>
  <c r="C27" i="51"/>
  <c r="J26" i="51"/>
  <c r="H26" i="51"/>
  <c r="F26" i="51"/>
  <c r="I26" i="51" s="1"/>
  <c r="J25" i="51"/>
  <c r="H25" i="51"/>
  <c r="F25" i="51"/>
  <c r="I25" i="51" s="1"/>
  <c r="J24" i="51"/>
  <c r="H24" i="51"/>
  <c r="F24" i="51"/>
  <c r="I24" i="51" s="1"/>
  <c r="J23" i="51"/>
  <c r="H23" i="51"/>
  <c r="I23" i="51"/>
  <c r="J22" i="51"/>
  <c r="H22" i="51"/>
  <c r="F22" i="51"/>
  <c r="I22" i="51" s="1"/>
  <c r="G21" i="51"/>
  <c r="E21" i="51"/>
  <c r="D21" i="51"/>
  <c r="C21" i="51"/>
  <c r="J20" i="51"/>
  <c r="H20" i="51"/>
  <c r="F20" i="51"/>
  <c r="I20" i="51" s="1"/>
  <c r="J19" i="51"/>
  <c r="H19" i="51"/>
  <c r="J18" i="51"/>
  <c r="H18" i="51"/>
  <c r="F18" i="51"/>
  <c r="I18" i="51" s="1"/>
  <c r="G17" i="51"/>
  <c r="E17" i="51"/>
  <c r="D17" i="51"/>
  <c r="C17" i="51"/>
  <c r="J16" i="51"/>
  <c r="H16" i="51"/>
  <c r="F16" i="51"/>
  <c r="I16" i="51" s="1"/>
  <c r="J15" i="51"/>
  <c r="H15" i="51"/>
  <c r="F15" i="51"/>
  <c r="I15" i="51" s="1"/>
  <c r="G14" i="51"/>
  <c r="E14" i="51"/>
  <c r="D14" i="51"/>
  <c r="C14" i="51"/>
  <c r="J13" i="51"/>
  <c r="I12" i="51" s="1"/>
  <c r="H13" i="51"/>
  <c r="F13" i="51"/>
  <c r="I13" i="51" s="1"/>
  <c r="H12" i="51" s="1"/>
  <c r="J12" i="51"/>
  <c r="G12" i="51"/>
  <c r="J11" i="51"/>
  <c r="H11" i="51"/>
  <c r="F11" i="51"/>
  <c r="I11" i="51" s="1"/>
  <c r="J10" i="51"/>
  <c r="I10" i="51"/>
  <c r="H10" i="51"/>
  <c r="G9" i="51"/>
  <c r="E9" i="51"/>
  <c r="D9" i="51"/>
  <c r="C9" i="51"/>
  <c r="H77" i="52" l="1"/>
  <c r="J77" i="52"/>
  <c r="C77" i="51"/>
  <c r="F17" i="51"/>
  <c r="F40" i="51"/>
  <c r="F44" i="51"/>
  <c r="F63" i="51"/>
  <c r="F77" i="52"/>
  <c r="I77" i="52" s="1"/>
  <c r="G77" i="51"/>
  <c r="F71" i="51"/>
  <c r="D77" i="51"/>
  <c r="K57" i="51" s="1"/>
  <c r="I19" i="51"/>
  <c r="F27" i="51"/>
  <c r="E77" i="51"/>
  <c r="F9" i="51"/>
  <c r="F35" i="51"/>
  <c r="F47" i="51"/>
  <c r="F55" i="51"/>
  <c r="F67" i="51"/>
  <c r="F14" i="51"/>
  <c r="F21" i="51"/>
  <c r="F50" i="51"/>
  <c r="F60" i="51"/>
  <c r="E81" i="50"/>
  <c r="J77" i="51" l="1"/>
  <c r="K54" i="51"/>
  <c r="K43" i="51"/>
  <c r="K10" i="51"/>
  <c r="K46" i="51"/>
  <c r="K39" i="51"/>
  <c r="K48" i="51"/>
  <c r="K64" i="51"/>
  <c r="K29" i="51"/>
  <c r="K15" i="51"/>
  <c r="K74" i="51"/>
  <c r="K28" i="51"/>
  <c r="K34" i="51"/>
  <c r="K22" i="51"/>
  <c r="K23" i="51"/>
  <c r="K45" i="51"/>
  <c r="K52" i="51"/>
  <c r="K32" i="51"/>
  <c r="K38" i="51"/>
  <c r="K26" i="51"/>
  <c r="K31" i="51"/>
  <c r="K56" i="51"/>
  <c r="K19" i="51"/>
  <c r="K37" i="51"/>
  <c r="K53" i="51"/>
  <c r="K13" i="51"/>
  <c r="K12" i="51" s="1"/>
  <c r="K49" i="51"/>
  <c r="K66" i="51"/>
  <c r="K51" i="51"/>
  <c r="K25" i="51"/>
  <c r="K42" i="51"/>
  <c r="K72" i="51"/>
  <c r="K30" i="51"/>
  <c r="K62" i="51"/>
  <c r="K36" i="51"/>
  <c r="K68" i="51"/>
  <c r="K24" i="51"/>
  <c r="K41" i="51"/>
  <c r="H77" i="51"/>
  <c r="F77" i="51"/>
  <c r="I77" i="51" s="1"/>
  <c r="F76" i="50"/>
  <c r="F75" i="50" s="1"/>
  <c r="G75" i="50"/>
  <c r="E75" i="50"/>
  <c r="J74" i="50"/>
  <c r="H74" i="50"/>
  <c r="F74" i="50"/>
  <c r="I74" i="50" s="1"/>
  <c r="J73" i="50"/>
  <c r="H73" i="50"/>
  <c r="F73" i="50"/>
  <c r="I73" i="50" s="1"/>
  <c r="J72" i="50"/>
  <c r="H72" i="50"/>
  <c r="F72" i="50"/>
  <c r="I72" i="50" s="1"/>
  <c r="G71" i="50"/>
  <c r="E71" i="50"/>
  <c r="D71" i="50"/>
  <c r="C71" i="50"/>
  <c r="J70" i="50"/>
  <c r="I70" i="50"/>
  <c r="H70" i="50"/>
  <c r="F70" i="50"/>
  <c r="J69" i="50"/>
  <c r="H69" i="50"/>
  <c r="F69" i="50"/>
  <c r="I69" i="50" s="1"/>
  <c r="J68" i="50"/>
  <c r="I68" i="50"/>
  <c r="H68" i="50"/>
  <c r="F68" i="50"/>
  <c r="G67" i="50"/>
  <c r="E67" i="50"/>
  <c r="D67" i="50"/>
  <c r="C67" i="50"/>
  <c r="J66" i="50"/>
  <c r="H66" i="50"/>
  <c r="F66" i="50"/>
  <c r="I66" i="50" s="1"/>
  <c r="J65" i="50"/>
  <c r="H65" i="50"/>
  <c r="F65" i="50"/>
  <c r="I65" i="50" s="1"/>
  <c r="J64" i="50"/>
  <c r="H64" i="50"/>
  <c r="F64" i="50"/>
  <c r="I64" i="50" s="1"/>
  <c r="G63" i="50"/>
  <c r="E63" i="50"/>
  <c r="D63" i="50"/>
  <c r="C63" i="50"/>
  <c r="J62" i="50"/>
  <c r="H62" i="50"/>
  <c r="F62" i="50"/>
  <c r="I62" i="50" s="1"/>
  <c r="J61" i="50"/>
  <c r="H61" i="50"/>
  <c r="F61" i="50"/>
  <c r="I61" i="50" s="1"/>
  <c r="G60" i="50"/>
  <c r="E60" i="50"/>
  <c r="D60" i="50"/>
  <c r="C60" i="50"/>
  <c r="J59" i="50"/>
  <c r="H59" i="50"/>
  <c r="F59" i="50"/>
  <c r="I59" i="50" s="1"/>
  <c r="J58" i="50"/>
  <c r="H58" i="50"/>
  <c r="F58" i="50"/>
  <c r="I58" i="50" s="1"/>
  <c r="J57" i="50"/>
  <c r="H57" i="50"/>
  <c r="F57" i="50"/>
  <c r="I57" i="50" s="1"/>
  <c r="J56" i="50"/>
  <c r="H56" i="50"/>
  <c r="F56" i="50"/>
  <c r="I56" i="50" s="1"/>
  <c r="G55" i="50"/>
  <c r="E55" i="50"/>
  <c r="D55" i="50"/>
  <c r="C55" i="50"/>
  <c r="J54" i="50"/>
  <c r="H54" i="50"/>
  <c r="F54" i="50"/>
  <c r="I54" i="50" s="1"/>
  <c r="J53" i="50"/>
  <c r="I53" i="50"/>
  <c r="H53" i="50"/>
  <c r="F53" i="50"/>
  <c r="J52" i="50"/>
  <c r="H52" i="50"/>
  <c r="F52" i="50"/>
  <c r="I52" i="50" s="1"/>
  <c r="J51" i="50"/>
  <c r="H51" i="50"/>
  <c r="F51" i="50"/>
  <c r="I51" i="50" s="1"/>
  <c r="G50" i="50"/>
  <c r="E50" i="50"/>
  <c r="D50" i="50"/>
  <c r="C50" i="50"/>
  <c r="J49" i="50"/>
  <c r="I49" i="50"/>
  <c r="H49" i="50"/>
  <c r="F49" i="50"/>
  <c r="J48" i="50"/>
  <c r="H48" i="50"/>
  <c r="F48" i="50"/>
  <c r="I48" i="50" s="1"/>
  <c r="G47" i="50"/>
  <c r="F47" i="50"/>
  <c r="E47" i="50"/>
  <c r="D47" i="50"/>
  <c r="C47" i="50"/>
  <c r="J46" i="50"/>
  <c r="H46" i="50"/>
  <c r="F46" i="50"/>
  <c r="I46" i="50" s="1"/>
  <c r="J45" i="50"/>
  <c r="I45" i="50"/>
  <c r="H45" i="50"/>
  <c r="F45" i="50"/>
  <c r="G44" i="50"/>
  <c r="E44" i="50"/>
  <c r="D44" i="50"/>
  <c r="C44" i="50"/>
  <c r="J43" i="50"/>
  <c r="H43" i="50"/>
  <c r="F43" i="50"/>
  <c r="I43" i="50" s="1"/>
  <c r="J42" i="50"/>
  <c r="H42" i="50"/>
  <c r="F42" i="50"/>
  <c r="I42" i="50" s="1"/>
  <c r="J41" i="50"/>
  <c r="H41" i="50"/>
  <c r="F41" i="50"/>
  <c r="I41" i="50" s="1"/>
  <c r="G40" i="50"/>
  <c r="E40" i="50"/>
  <c r="D40" i="50"/>
  <c r="C40" i="50"/>
  <c r="J39" i="50"/>
  <c r="H39" i="50"/>
  <c r="F39" i="50"/>
  <c r="I39" i="50" s="1"/>
  <c r="J38" i="50"/>
  <c r="H38" i="50"/>
  <c r="F38" i="50"/>
  <c r="I38" i="50" s="1"/>
  <c r="J37" i="50"/>
  <c r="H37" i="50"/>
  <c r="F37" i="50"/>
  <c r="I37" i="50" s="1"/>
  <c r="J36" i="50"/>
  <c r="I36" i="50"/>
  <c r="H36" i="50"/>
  <c r="F36" i="50"/>
  <c r="G35" i="50"/>
  <c r="E35" i="50"/>
  <c r="D35" i="50"/>
  <c r="C35" i="50"/>
  <c r="J34" i="50"/>
  <c r="H34" i="50"/>
  <c r="F34" i="50"/>
  <c r="I34" i="50" s="1"/>
  <c r="G33" i="50"/>
  <c r="F33" i="50"/>
  <c r="E33" i="50"/>
  <c r="C33" i="50"/>
  <c r="J32" i="50"/>
  <c r="I32" i="50"/>
  <c r="H32" i="50"/>
  <c r="F32" i="50"/>
  <c r="J31" i="50"/>
  <c r="H31" i="50"/>
  <c r="F31" i="50"/>
  <c r="I31" i="50" s="1"/>
  <c r="J30" i="50"/>
  <c r="H30" i="50"/>
  <c r="F30" i="50"/>
  <c r="I30" i="50" s="1"/>
  <c r="J29" i="50"/>
  <c r="H29" i="50"/>
  <c r="F29" i="50"/>
  <c r="I29" i="50" s="1"/>
  <c r="J28" i="50"/>
  <c r="H28" i="50"/>
  <c r="F28" i="50"/>
  <c r="I28" i="50" s="1"/>
  <c r="G27" i="50"/>
  <c r="E27" i="50"/>
  <c r="D27" i="50"/>
  <c r="C27" i="50"/>
  <c r="J26" i="50"/>
  <c r="H26" i="50"/>
  <c r="F26" i="50"/>
  <c r="I26" i="50" s="1"/>
  <c r="J25" i="50"/>
  <c r="H25" i="50"/>
  <c r="F25" i="50"/>
  <c r="I25" i="50" s="1"/>
  <c r="J24" i="50"/>
  <c r="H24" i="50"/>
  <c r="F24" i="50"/>
  <c r="I24" i="50" s="1"/>
  <c r="J23" i="50"/>
  <c r="I23" i="50"/>
  <c r="H23" i="50"/>
  <c r="F23" i="50"/>
  <c r="J22" i="50"/>
  <c r="H22" i="50"/>
  <c r="F22" i="50"/>
  <c r="I22" i="50" s="1"/>
  <c r="G21" i="50"/>
  <c r="E21" i="50"/>
  <c r="D21" i="50"/>
  <c r="C21" i="50"/>
  <c r="J20" i="50"/>
  <c r="H20" i="50"/>
  <c r="F20" i="50"/>
  <c r="J19" i="50"/>
  <c r="H19" i="50"/>
  <c r="F19" i="50"/>
  <c r="I19" i="50" s="1"/>
  <c r="J18" i="50"/>
  <c r="H18" i="50"/>
  <c r="F18" i="50"/>
  <c r="I18" i="50" s="1"/>
  <c r="G17" i="50"/>
  <c r="E17" i="50"/>
  <c r="D17" i="50"/>
  <c r="C17" i="50"/>
  <c r="J16" i="50"/>
  <c r="I16" i="50"/>
  <c r="H16" i="50"/>
  <c r="F16" i="50"/>
  <c r="J15" i="50"/>
  <c r="H15" i="50"/>
  <c r="F15" i="50"/>
  <c r="I15" i="50" s="1"/>
  <c r="G14" i="50"/>
  <c r="E14" i="50"/>
  <c r="D14" i="50"/>
  <c r="C14" i="50"/>
  <c r="J13" i="50"/>
  <c r="J12" i="50" s="1"/>
  <c r="H13" i="50"/>
  <c r="F13" i="50"/>
  <c r="I13" i="50" s="1"/>
  <c r="H12" i="50" s="1"/>
  <c r="I12" i="50"/>
  <c r="G12" i="50"/>
  <c r="J11" i="50"/>
  <c r="I11" i="50"/>
  <c r="H11" i="50"/>
  <c r="F11" i="50"/>
  <c r="J10" i="50"/>
  <c r="I10" i="50"/>
  <c r="H10" i="50"/>
  <c r="G9" i="50"/>
  <c r="F9" i="50"/>
  <c r="E9" i="50"/>
  <c r="D9" i="50"/>
  <c r="C9" i="50"/>
  <c r="F67" i="50" l="1"/>
  <c r="F35" i="50"/>
  <c r="C77" i="50"/>
  <c r="E77" i="50"/>
  <c r="D77" i="50"/>
  <c r="K23" i="50" s="1"/>
  <c r="K77" i="51"/>
  <c r="F55" i="50"/>
  <c r="G77" i="50"/>
  <c r="F17" i="50"/>
  <c r="K52" i="50"/>
  <c r="K48" i="50"/>
  <c r="K36" i="50"/>
  <c r="K31" i="50"/>
  <c r="K51" i="50"/>
  <c r="K43" i="50"/>
  <c r="K39" i="50"/>
  <c r="K30" i="50"/>
  <c r="K72" i="50"/>
  <c r="K66" i="50"/>
  <c r="K54" i="50"/>
  <c r="K46" i="50"/>
  <c r="K64" i="50"/>
  <c r="K57" i="50"/>
  <c r="K53" i="50"/>
  <c r="K49" i="50"/>
  <c r="K28" i="50"/>
  <c r="K24" i="50"/>
  <c r="K19" i="50"/>
  <c r="K13" i="50"/>
  <c r="K12" i="50" s="1"/>
  <c r="I20" i="50"/>
  <c r="F14" i="50"/>
  <c r="F21" i="50"/>
  <c r="F50" i="50"/>
  <c r="F60" i="50"/>
  <c r="F27" i="50"/>
  <c r="F40" i="50"/>
  <c r="F44" i="50"/>
  <c r="F63" i="50"/>
  <c r="F71" i="50"/>
  <c r="F76" i="49"/>
  <c r="F75" i="49" s="1"/>
  <c r="G75" i="49"/>
  <c r="E75" i="49"/>
  <c r="J74" i="49"/>
  <c r="H74" i="49"/>
  <c r="F74" i="49"/>
  <c r="I74" i="49" s="1"/>
  <c r="J73" i="49"/>
  <c r="H73" i="49"/>
  <c r="F73" i="49"/>
  <c r="I73" i="49" s="1"/>
  <c r="J72" i="49"/>
  <c r="H72" i="49"/>
  <c r="F72" i="49"/>
  <c r="I72" i="49" s="1"/>
  <c r="G71" i="49"/>
  <c r="E71" i="49"/>
  <c r="D71" i="49"/>
  <c r="C71" i="49"/>
  <c r="J70" i="49"/>
  <c r="H70" i="49"/>
  <c r="F70" i="49"/>
  <c r="I70" i="49" s="1"/>
  <c r="J69" i="49"/>
  <c r="H69" i="49"/>
  <c r="F69" i="49"/>
  <c r="I69" i="49" s="1"/>
  <c r="J68" i="49"/>
  <c r="H68" i="49"/>
  <c r="F68" i="49"/>
  <c r="I68" i="49" s="1"/>
  <c r="G67" i="49"/>
  <c r="E67" i="49"/>
  <c r="D67" i="49"/>
  <c r="C67" i="49"/>
  <c r="J66" i="49"/>
  <c r="H66" i="49"/>
  <c r="F66" i="49"/>
  <c r="I66" i="49" s="1"/>
  <c r="J65" i="49"/>
  <c r="H65" i="49"/>
  <c r="F65" i="49"/>
  <c r="I65" i="49" s="1"/>
  <c r="J64" i="49"/>
  <c r="H64" i="49"/>
  <c r="F64" i="49"/>
  <c r="I64" i="49" s="1"/>
  <c r="G63" i="49"/>
  <c r="E63" i="49"/>
  <c r="D63" i="49"/>
  <c r="C63" i="49"/>
  <c r="J62" i="49"/>
  <c r="H62" i="49"/>
  <c r="F62" i="49"/>
  <c r="I62" i="49" s="1"/>
  <c r="J61" i="49"/>
  <c r="H61" i="49"/>
  <c r="F61" i="49"/>
  <c r="I61" i="49" s="1"/>
  <c r="G60" i="49"/>
  <c r="E60" i="49"/>
  <c r="D60" i="49"/>
  <c r="C60" i="49"/>
  <c r="J59" i="49"/>
  <c r="H59" i="49"/>
  <c r="F59" i="49"/>
  <c r="I59" i="49" s="1"/>
  <c r="J58" i="49"/>
  <c r="H58" i="49"/>
  <c r="F58" i="49"/>
  <c r="I58" i="49" s="1"/>
  <c r="J57" i="49"/>
  <c r="H57" i="49"/>
  <c r="F57" i="49"/>
  <c r="I57" i="49" s="1"/>
  <c r="J56" i="49"/>
  <c r="H56" i="49"/>
  <c r="F56" i="49"/>
  <c r="I56" i="49" s="1"/>
  <c r="G55" i="49"/>
  <c r="E55" i="49"/>
  <c r="D55" i="49"/>
  <c r="C55" i="49"/>
  <c r="J54" i="49"/>
  <c r="H54" i="49"/>
  <c r="F54" i="49"/>
  <c r="I54" i="49" s="1"/>
  <c r="J53" i="49"/>
  <c r="H53" i="49"/>
  <c r="F53" i="49"/>
  <c r="I53" i="49" s="1"/>
  <c r="J52" i="49"/>
  <c r="H52" i="49"/>
  <c r="F52" i="49"/>
  <c r="I52" i="49" s="1"/>
  <c r="J51" i="49"/>
  <c r="H51" i="49"/>
  <c r="F51" i="49"/>
  <c r="I51" i="49" s="1"/>
  <c r="G50" i="49"/>
  <c r="E50" i="49"/>
  <c r="D50" i="49"/>
  <c r="C50" i="49"/>
  <c r="J49" i="49"/>
  <c r="H49" i="49"/>
  <c r="F49" i="49"/>
  <c r="I49" i="49" s="1"/>
  <c r="J48" i="49"/>
  <c r="H48" i="49"/>
  <c r="F48" i="49"/>
  <c r="I48" i="49" s="1"/>
  <c r="G47" i="49"/>
  <c r="E47" i="49"/>
  <c r="D47" i="49"/>
  <c r="C47" i="49"/>
  <c r="J46" i="49"/>
  <c r="H46" i="49"/>
  <c r="F46" i="49"/>
  <c r="I46" i="49" s="1"/>
  <c r="J45" i="49"/>
  <c r="H45" i="49"/>
  <c r="F45" i="49"/>
  <c r="I45" i="49" s="1"/>
  <c r="G44" i="49"/>
  <c r="E44" i="49"/>
  <c r="D44" i="49"/>
  <c r="C44" i="49"/>
  <c r="J43" i="49"/>
  <c r="H43" i="49"/>
  <c r="F43" i="49"/>
  <c r="I43" i="49" s="1"/>
  <c r="J42" i="49"/>
  <c r="H42" i="49"/>
  <c r="F42" i="49"/>
  <c r="I42" i="49" s="1"/>
  <c r="J41" i="49"/>
  <c r="H41" i="49"/>
  <c r="F41" i="49"/>
  <c r="I41" i="49" s="1"/>
  <c r="G40" i="49"/>
  <c r="E40" i="49"/>
  <c r="D40" i="49"/>
  <c r="C40" i="49"/>
  <c r="J39" i="49"/>
  <c r="H39" i="49"/>
  <c r="F39" i="49"/>
  <c r="I39" i="49" s="1"/>
  <c r="J38" i="49"/>
  <c r="H38" i="49"/>
  <c r="F38" i="49"/>
  <c r="I38" i="49" s="1"/>
  <c r="J37" i="49"/>
  <c r="H37" i="49"/>
  <c r="F37" i="49"/>
  <c r="I37" i="49" s="1"/>
  <c r="J36" i="49"/>
  <c r="H36" i="49"/>
  <c r="F36" i="49"/>
  <c r="I36" i="49" s="1"/>
  <c r="G35" i="49"/>
  <c r="E35" i="49"/>
  <c r="D35" i="49"/>
  <c r="C35" i="49"/>
  <c r="J34" i="49"/>
  <c r="H34" i="49"/>
  <c r="F34" i="49"/>
  <c r="I34" i="49" s="1"/>
  <c r="G33" i="49"/>
  <c r="E33" i="49"/>
  <c r="F33" i="49" s="1"/>
  <c r="C33" i="49"/>
  <c r="J32" i="49"/>
  <c r="H32" i="49"/>
  <c r="F32" i="49"/>
  <c r="I32" i="49" s="1"/>
  <c r="J31" i="49"/>
  <c r="H31" i="49"/>
  <c r="F31" i="49"/>
  <c r="J30" i="49"/>
  <c r="H30" i="49"/>
  <c r="F30" i="49"/>
  <c r="I30" i="49" s="1"/>
  <c r="J29" i="49"/>
  <c r="H29" i="49"/>
  <c r="F29" i="49"/>
  <c r="I29" i="49" s="1"/>
  <c r="J28" i="49"/>
  <c r="H28" i="49"/>
  <c r="F28" i="49"/>
  <c r="I28" i="49" s="1"/>
  <c r="G27" i="49"/>
  <c r="E27" i="49"/>
  <c r="D27" i="49"/>
  <c r="C27" i="49"/>
  <c r="J26" i="49"/>
  <c r="H26" i="49"/>
  <c r="F26" i="49"/>
  <c r="I26" i="49" s="1"/>
  <c r="J25" i="49"/>
  <c r="H25" i="49"/>
  <c r="F25" i="49"/>
  <c r="I25" i="49" s="1"/>
  <c r="J24" i="49"/>
  <c r="H24" i="49"/>
  <c r="F24" i="49"/>
  <c r="I24" i="49" s="1"/>
  <c r="J23" i="49"/>
  <c r="H23" i="49"/>
  <c r="F23" i="49"/>
  <c r="I23" i="49" s="1"/>
  <c r="J22" i="49"/>
  <c r="H22" i="49"/>
  <c r="F22" i="49"/>
  <c r="I22" i="49" s="1"/>
  <c r="G21" i="49"/>
  <c r="E21" i="49"/>
  <c r="D21" i="49"/>
  <c r="C21" i="49"/>
  <c r="J20" i="49"/>
  <c r="H20" i="49"/>
  <c r="F20" i="49"/>
  <c r="I20" i="49" s="1"/>
  <c r="J19" i="49"/>
  <c r="H19" i="49"/>
  <c r="F19" i="49"/>
  <c r="I19" i="49" s="1"/>
  <c r="J18" i="49"/>
  <c r="H18" i="49"/>
  <c r="F18" i="49"/>
  <c r="I18" i="49" s="1"/>
  <c r="G17" i="49"/>
  <c r="E17" i="49"/>
  <c r="D17" i="49"/>
  <c r="C17" i="49"/>
  <c r="J16" i="49"/>
  <c r="H16" i="49"/>
  <c r="F16" i="49"/>
  <c r="I16" i="49" s="1"/>
  <c r="J15" i="49"/>
  <c r="H15" i="49"/>
  <c r="F15" i="49"/>
  <c r="I15" i="49" s="1"/>
  <c r="G14" i="49"/>
  <c r="E14" i="49"/>
  <c r="D14" i="49"/>
  <c r="C14" i="49"/>
  <c r="J13" i="49"/>
  <c r="I12" i="49" s="1"/>
  <c r="H13" i="49"/>
  <c r="F13" i="49"/>
  <c r="I13" i="49" s="1"/>
  <c r="H12" i="49" s="1"/>
  <c r="G12" i="49"/>
  <c r="J11" i="49"/>
  <c r="H11" i="49"/>
  <c r="F11" i="49"/>
  <c r="I11" i="49" s="1"/>
  <c r="J10" i="49"/>
  <c r="I10" i="49"/>
  <c r="H10" i="49"/>
  <c r="G9" i="49"/>
  <c r="E9" i="49"/>
  <c r="D9" i="49"/>
  <c r="C9" i="49"/>
  <c r="K32" i="50" l="1"/>
  <c r="K29" i="50"/>
  <c r="K10" i="50"/>
  <c r="K62" i="50"/>
  <c r="K56" i="50"/>
  <c r="D77" i="49"/>
  <c r="K56" i="49" s="1"/>
  <c r="K37" i="50"/>
  <c r="K34" i="50"/>
  <c r="K15" i="50"/>
  <c r="K74" i="50"/>
  <c r="K68" i="50"/>
  <c r="K41" i="50"/>
  <c r="K38" i="50"/>
  <c r="K22" i="50"/>
  <c r="K25" i="50"/>
  <c r="K77" i="50" s="1"/>
  <c r="H77" i="50"/>
  <c r="K45" i="50"/>
  <c r="K42" i="50"/>
  <c r="K26" i="50"/>
  <c r="F77" i="50"/>
  <c r="I77" i="50" s="1"/>
  <c r="J77" i="50"/>
  <c r="F71" i="49"/>
  <c r="F27" i="49"/>
  <c r="G77" i="49"/>
  <c r="F17" i="49"/>
  <c r="J12" i="49"/>
  <c r="C77" i="49"/>
  <c r="E77" i="49"/>
  <c r="F40" i="49"/>
  <c r="F44" i="49"/>
  <c r="K68" i="49"/>
  <c r="K10" i="49"/>
  <c r="K74" i="49"/>
  <c r="K22" i="49"/>
  <c r="K72" i="49"/>
  <c r="K29" i="49"/>
  <c r="K25" i="49"/>
  <c r="K45" i="49"/>
  <c r="K41" i="49"/>
  <c r="K37" i="49"/>
  <c r="F14" i="49"/>
  <c r="F21" i="49"/>
  <c r="F50" i="49"/>
  <c r="F60" i="49"/>
  <c r="F9" i="49"/>
  <c r="I31" i="49"/>
  <c r="F35" i="49"/>
  <c r="F47" i="49"/>
  <c r="F55" i="49"/>
  <c r="F67" i="49"/>
  <c r="F63" i="49"/>
  <c r="F77" i="48"/>
  <c r="C10" i="48"/>
  <c r="K26" i="49" l="1"/>
  <c r="K49" i="49"/>
  <c r="K30" i="49"/>
  <c r="K53" i="49"/>
  <c r="K36" i="49"/>
  <c r="K13" i="49"/>
  <c r="K12" i="49" s="1"/>
  <c r="K34" i="49"/>
  <c r="K23" i="49"/>
  <c r="K77" i="49" s="1"/>
  <c r="H77" i="49"/>
  <c r="K19" i="49"/>
  <c r="K42" i="49"/>
  <c r="K24" i="49"/>
  <c r="K57" i="49"/>
  <c r="K46" i="49"/>
  <c r="K43" i="49"/>
  <c r="K48" i="49"/>
  <c r="K28" i="49"/>
  <c r="K64" i="49"/>
  <c r="K54" i="49"/>
  <c r="K51" i="49"/>
  <c r="K52" i="49"/>
  <c r="K38" i="49"/>
  <c r="K31" i="49"/>
  <c r="K39" i="49"/>
  <c r="K32" i="49"/>
  <c r="K15" i="49"/>
  <c r="K66" i="49"/>
  <c r="K62" i="49"/>
  <c r="J77" i="49"/>
  <c r="F77" i="49"/>
  <c r="I77" i="49" s="1"/>
  <c r="G76" i="48"/>
  <c r="F76" i="48"/>
  <c r="E76" i="48"/>
  <c r="J75" i="48"/>
  <c r="H75" i="48"/>
  <c r="F75" i="48"/>
  <c r="I75" i="48" s="1"/>
  <c r="J74" i="48"/>
  <c r="H74" i="48"/>
  <c r="F74" i="48"/>
  <c r="I74" i="48" s="1"/>
  <c r="J73" i="48"/>
  <c r="H73" i="48"/>
  <c r="F73" i="48"/>
  <c r="I73" i="48" s="1"/>
  <c r="G72" i="48"/>
  <c r="E72" i="48"/>
  <c r="D72" i="48"/>
  <c r="C72" i="48"/>
  <c r="J71" i="48"/>
  <c r="H71" i="48"/>
  <c r="F71" i="48"/>
  <c r="I71" i="48" s="1"/>
  <c r="J70" i="48"/>
  <c r="H70" i="48"/>
  <c r="F70" i="48"/>
  <c r="I70" i="48" s="1"/>
  <c r="J69" i="48"/>
  <c r="H69" i="48"/>
  <c r="F69" i="48"/>
  <c r="G68" i="48"/>
  <c r="E68" i="48"/>
  <c r="D68" i="48"/>
  <c r="C68" i="48"/>
  <c r="J67" i="48"/>
  <c r="H67" i="48"/>
  <c r="F67" i="48"/>
  <c r="I67" i="48" s="1"/>
  <c r="J66" i="48"/>
  <c r="H66" i="48"/>
  <c r="F66" i="48"/>
  <c r="I66" i="48" s="1"/>
  <c r="J65" i="48"/>
  <c r="H65" i="48"/>
  <c r="F65" i="48"/>
  <c r="I65" i="48" s="1"/>
  <c r="G64" i="48"/>
  <c r="E64" i="48"/>
  <c r="D64" i="48"/>
  <c r="C64" i="48"/>
  <c r="J63" i="48"/>
  <c r="H63" i="48"/>
  <c r="F63" i="48"/>
  <c r="I63" i="48" s="1"/>
  <c r="J62" i="48"/>
  <c r="H62" i="48"/>
  <c r="F62" i="48"/>
  <c r="I62" i="48" s="1"/>
  <c r="G61" i="48"/>
  <c r="E61" i="48"/>
  <c r="D61" i="48"/>
  <c r="C61" i="48"/>
  <c r="J60" i="48"/>
  <c r="H60" i="48"/>
  <c r="F60" i="48"/>
  <c r="I60" i="48" s="1"/>
  <c r="J59" i="48"/>
  <c r="H59" i="48"/>
  <c r="F59" i="48"/>
  <c r="I59" i="48" s="1"/>
  <c r="J58" i="48"/>
  <c r="H58" i="48"/>
  <c r="F58" i="48"/>
  <c r="F56" i="48" s="1"/>
  <c r="J57" i="48"/>
  <c r="I57" i="48"/>
  <c r="H57" i="48"/>
  <c r="F57" i="48"/>
  <c r="G56" i="48"/>
  <c r="E56" i="48"/>
  <c r="D56" i="48"/>
  <c r="C56" i="48"/>
  <c r="J55" i="48"/>
  <c r="H55" i="48"/>
  <c r="F55" i="48"/>
  <c r="I55" i="48" s="1"/>
  <c r="J54" i="48"/>
  <c r="H54" i="48"/>
  <c r="F54" i="48"/>
  <c r="I54" i="48" s="1"/>
  <c r="J53" i="48"/>
  <c r="I53" i="48"/>
  <c r="H53" i="48"/>
  <c r="F53" i="48"/>
  <c r="J52" i="48"/>
  <c r="H52" i="48"/>
  <c r="F52" i="48"/>
  <c r="I52" i="48" s="1"/>
  <c r="G51" i="48"/>
  <c r="E51" i="48"/>
  <c r="D51" i="48"/>
  <c r="C51" i="48"/>
  <c r="J50" i="48"/>
  <c r="H50" i="48"/>
  <c r="F50" i="48"/>
  <c r="I50" i="48" s="1"/>
  <c r="J49" i="48"/>
  <c r="I49" i="48"/>
  <c r="H49" i="48"/>
  <c r="F49" i="48"/>
  <c r="G48" i="48"/>
  <c r="E48" i="48"/>
  <c r="D48" i="48"/>
  <c r="C48" i="48"/>
  <c r="J47" i="48"/>
  <c r="H47" i="48"/>
  <c r="F47" i="48"/>
  <c r="I47" i="48" s="1"/>
  <c r="J46" i="48"/>
  <c r="H46" i="48"/>
  <c r="F46" i="48"/>
  <c r="I46" i="48" s="1"/>
  <c r="G45" i="48"/>
  <c r="E45" i="48"/>
  <c r="D45" i="48"/>
  <c r="C45" i="48"/>
  <c r="J44" i="48"/>
  <c r="H44" i="48"/>
  <c r="F44" i="48"/>
  <c r="I44" i="48" s="1"/>
  <c r="J43" i="48"/>
  <c r="H43" i="48"/>
  <c r="F43" i="48"/>
  <c r="I43" i="48" s="1"/>
  <c r="J42" i="48"/>
  <c r="H42" i="48"/>
  <c r="F42" i="48"/>
  <c r="I42" i="48" s="1"/>
  <c r="G41" i="48"/>
  <c r="E41" i="48"/>
  <c r="D41" i="48"/>
  <c r="C41" i="48"/>
  <c r="C78" i="48" s="1"/>
  <c r="J40" i="48"/>
  <c r="H40" i="48"/>
  <c r="F40" i="48"/>
  <c r="J39" i="48"/>
  <c r="H39" i="48"/>
  <c r="F39" i="48"/>
  <c r="I39" i="48" s="1"/>
  <c r="J38" i="48"/>
  <c r="I38" i="48"/>
  <c r="H38" i="48"/>
  <c r="F38" i="48"/>
  <c r="J37" i="48"/>
  <c r="H37" i="48"/>
  <c r="F37" i="48"/>
  <c r="I37" i="48" s="1"/>
  <c r="G36" i="48"/>
  <c r="E36" i="48"/>
  <c r="D36" i="48"/>
  <c r="C36" i="48"/>
  <c r="J35" i="48"/>
  <c r="H35" i="48"/>
  <c r="F35" i="48"/>
  <c r="I35" i="48" s="1"/>
  <c r="G34" i="48"/>
  <c r="E34" i="48"/>
  <c r="F34" i="48" s="1"/>
  <c r="C34" i="48"/>
  <c r="J33" i="48"/>
  <c r="H33" i="48"/>
  <c r="F33" i="48"/>
  <c r="I33" i="48" s="1"/>
  <c r="J32" i="48"/>
  <c r="H32" i="48"/>
  <c r="F32" i="48"/>
  <c r="I32" i="48" s="1"/>
  <c r="J31" i="48"/>
  <c r="H31" i="48"/>
  <c r="F31" i="48"/>
  <c r="I31" i="48" s="1"/>
  <c r="J30" i="48"/>
  <c r="H30" i="48"/>
  <c r="F30" i="48"/>
  <c r="I30" i="48" s="1"/>
  <c r="J29" i="48"/>
  <c r="I29" i="48"/>
  <c r="H29" i="48"/>
  <c r="F29" i="48"/>
  <c r="G28" i="48"/>
  <c r="E28" i="48"/>
  <c r="D28" i="48"/>
  <c r="C28" i="48"/>
  <c r="J27" i="48"/>
  <c r="H27" i="48"/>
  <c r="F27" i="48"/>
  <c r="I27" i="48" s="1"/>
  <c r="J26" i="48"/>
  <c r="H26" i="48"/>
  <c r="F26" i="48"/>
  <c r="I26" i="48" s="1"/>
  <c r="J25" i="48"/>
  <c r="H25" i="48"/>
  <c r="F25" i="48"/>
  <c r="I25" i="48" s="1"/>
  <c r="J24" i="48"/>
  <c r="I24" i="48"/>
  <c r="H24" i="48"/>
  <c r="F24" i="48"/>
  <c r="J23" i="48"/>
  <c r="H23" i="48"/>
  <c r="F23" i="48"/>
  <c r="I23" i="48" s="1"/>
  <c r="G22" i="48"/>
  <c r="E22" i="48"/>
  <c r="D22" i="48"/>
  <c r="C22" i="48"/>
  <c r="J21" i="48"/>
  <c r="H21" i="48"/>
  <c r="F21" i="48"/>
  <c r="I21" i="48" s="1"/>
  <c r="J20" i="48"/>
  <c r="I20" i="48"/>
  <c r="H20" i="48"/>
  <c r="F20" i="48"/>
  <c r="J19" i="48"/>
  <c r="H19" i="48"/>
  <c r="F19" i="48"/>
  <c r="I19" i="48" s="1"/>
  <c r="G18" i="48"/>
  <c r="E18" i="48"/>
  <c r="D18" i="48"/>
  <c r="C18" i="48"/>
  <c r="J17" i="48"/>
  <c r="H17" i="48"/>
  <c r="F17" i="48"/>
  <c r="I17" i="48" s="1"/>
  <c r="J16" i="48"/>
  <c r="H16" i="48"/>
  <c r="F16" i="48"/>
  <c r="I16" i="48" s="1"/>
  <c r="G15" i="48"/>
  <c r="E15" i="48"/>
  <c r="D15" i="48"/>
  <c r="C15" i="48"/>
  <c r="J14" i="48"/>
  <c r="J13" i="48" s="1"/>
  <c r="H14" i="48"/>
  <c r="F14" i="48"/>
  <c r="I14" i="48" s="1"/>
  <c r="H13" i="48" s="1"/>
  <c r="G13" i="48"/>
  <c r="J12" i="48"/>
  <c r="H12" i="48"/>
  <c r="F12" i="48"/>
  <c r="F10" i="48" s="1"/>
  <c r="J11" i="48"/>
  <c r="I11" i="48"/>
  <c r="H11" i="48"/>
  <c r="G10" i="48"/>
  <c r="E10" i="48"/>
  <c r="D10" i="48"/>
  <c r="I12" i="48" l="1"/>
  <c r="F41" i="48"/>
  <c r="F28" i="48"/>
  <c r="I58" i="48"/>
  <c r="I13" i="48"/>
  <c r="F68" i="48"/>
  <c r="D78" i="48"/>
  <c r="K63" i="48" s="1"/>
  <c r="G78" i="48"/>
  <c r="E78" i="48"/>
  <c r="F18" i="48"/>
  <c r="I69" i="48"/>
  <c r="F64" i="48"/>
  <c r="F48" i="48"/>
  <c r="F45" i="48"/>
  <c r="F36" i="48"/>
  <c r="K75" i="48"/>
  <c r="K11" i="48"/>
  <c r="K30" i="48"/>
  <c r="K38" i="48"/>
  <c r="K53" i="48"/>
  <c r="F72" i="48"/>
  <c r="F15" i="48"/>
  <c r="F22" i="48"/>
  <c r="I40" i="48"/>
  <c r="F51" i="48"/>
  <c r="F61" i="48"/>
  <c r="F74" i="47"/>
  <c r="F73" i="47"/>
  <c r="F71" i="47"/>
  <c r="F70" i="47"/>
  <c r="F60" i="47"/>
  <c r="F59" i="47"/>
  <c r="F50" i="47"/>
  <c r="F49" i="47"/>
  <c r="F47" i="47"/>
  <c r="F46" i="47"/>
  <c r="F44" i="47"/>
  <c r="F42" i="47"/>
  <c r="F39" i="47"/>
  <c r="F38" i="47"/>
  <c r="K42" i="48" l="1"/>
  <c r="K69" i="48"/>
  <c r="K14" i="48"/>
  <c r="K13" i="48" s="1"/>
  <c r="K43" i="48"/>
  <c r="K31" i="48"/>
  <c r="K24" i="48"/>
  <c r="K20" i="48"/>
  <c r="K54" i="48"/>
  <c r="K47" i="48"/>
  <c r="K40" i="48"/>
  <c r="K57" i="48"/>
  <c r="K35" i="48"/>
  <c r="K16" i="48"/>
  <c r="K78" i="48" s="1"/>
  <c r="K39" i="48"/>
  <c r="K32" i="48"/>
  <c r="K44" i="48"/>
  <c r="K37" i="48"/>
  <c r="K29" i="48"/>
  <c r="K65" i="48"/>
  <c r="K67" i="48"/>
  <c r="K52" i="48"/>
  <c r="K46" i="48"/>
  <c r="K23" i="48"/>
  <c r="K27" i="48"/>
  <c r="K50" i="48"/>
  <c r="K25" i="48"/>
  <c r="K58" i="48"/>
  <c r="K55" i="48"/>
  <c r="K49" i="48"/>
  <c r="K33" i="48"/>
  <c r="K26" i="48"/>
  <c r="K73" i="48"/>
  <c r="H78" i="48"/>
  <c r="J78" i="48"/>
  <c r="F78" i="48"/>
  <c r="I78" i="48" s="1"/>
  <c r="F37" i="47"/>
  <c r="F35" i="47"/>
  <c r="F32" i="47"/>
  <c r="F26" i="47"/>
  <c r="F14" i="47"/>
  <c r="F31" i="47" l="1"/>
  <c r="F25" i="47"/>
  <c r="F24" i="47"/>
  <c r="F23" i="47"/>
  <c r="F21" i="47"/>
  <c r="F20" i="47"/>
  <c r="F19" i="47"/>
  <c r="F17" i="47"/>
  <c r="F12" i="47"/>
  <c r="D82" i="47" l="1"/>
  <c r="G76" i="47" l="1"/>
  <c r="F76" i="47"/>
  <c r="E76" i="47"/>
  <c r="J75" i="47"/>
  <c r="H75" i="47"/>
  <c r="F75" i="47"/>
  <c r="I75" i="47" s="1"/>
  <c r="J74" i="47"/>
  <c r="I74" i="47"/>
  <c r="H74" i="47"/>
  <c r="J73" i="47"/>
  <c r="I73" i="47"/>
  <c r="H73" i="47"/>
  <c r="G72" i="47"/>
  <c r="F72" i="47"/>
  <c r="E72" i="47"/>
  <c r="D72" i="47"/>
  <c r="C72" i="47"/>
  <c r="J71" i="47"/>
  <c r="I71" i="47"/>
  <c r="H71" i="47"/>
  <c r="J70" i="47"/>
  <c r="H70" i="47"/>
  <c r="I70" i="47"/>
  <c r="J69" i="47"/>
  <c r="H69" i="47"/>
  <c r="F69" i="47"/>
  <c r="F68" i="47" s="1"/>
  <c r="G68" i="47"/>
  <c r="E68" i="47"/>
  <c r="D68" i="47"/>
  <c r="C68" i="47"/>
  <c r="J67" i="47"/>
  <c r="H67" i="47"/>
  <c r="F67" i="47"/>
  <c r="I67" i="47" s="1"/>
  <c r="J66" i="47"/>
  <c r="H66" i="47"/>
  <c r="F66" i="47"/>
  <c r="I66" i="47" s="1"/>
  <c r="J65" i="47"/>
  <c r="I65" i="47"/>
  <c r="H65" i="47"/>
  <c r="F65" i="47"/>
  <c r="G64" i="47"/>
  <c r="E64" i="47"/>
  <c r="D64" i="47"/>
  <c r="C64" i="47"/>
  <c r="J63" i="47"/>
  <c r="H63" i="47"/>
  <c r="F63" i="47"/>
  <c r="I63" i="47" s="1"/>
  <c r="J62" i="47"/>
  <c r="H62" i="47"/>
  <c r="F62" i="47"/>
  <c r="I62" i="47" s="1"/>
  <c r="G61" i="47"/>
  <c r="E61" i="47"/>
  <c r="D61" i="47"/>
  <c r="C61" i="47"/>
  <c r="J60" i="47"/>
  <c r="H60" i="47"/>
  <c r="I60" i="47"/>
  <c r="J59" i="47"/>
  <c r="I59" i="47"/>
  <c r="H59" i="47"/>
  <c r="J58" i="47"/>
  <c r="H58" i="47"/>
  <c r="F58" i="47"/>
  <c r="I58" i="47" s="1"/>
  <c r="J57" i="47"/>
  <c r="H57" i="47"/>
  <c r="F57" i="47"/>
  <c r="I57" i="47" s="1"/>
  <c r="G56" i="47"/>
  <c r="E56" i="47"/>
  <c r="D56" i="47"/>
  <c r="C56" i="47"/>
  <c r="J55" i="47"/>
  <c r="H55" i="47"/>
  <c r="F55" i="47"/>
  <c r="I55" i="47" s="1"/>
  <c r="J54" i="47"/>
  <c r="H54" i="47"/>
  <c r="F54" i="47"/>
  <c r="I54" i="47" s="1"/>
  <c r="J53" i="47"/>
  <c r="I53" i="47"/>
  <c r="H53" i="47"/>
  <c r="F53" i="47"/>
  <c r="J52" i="47"/>
  <c r="H52" i="47"/>
  <c r="F52" i="47"/>
  <c r="I52" i="47" s="1"/>
  <c r="G51" i="47"/>
  <c r="F51" i="47"/>
  <c r="E51" i="47"/>
  <c r="D51" i="47"/>
  <c r="C51" i="47"/>
  <c r="J50" i="47"/>
  <c r="H50" i="47"/>
  <c r="I50" i="47"/>
  <c r="J49" i="47"/>
  <c r="I49" i="47"/>
  <c r="H49" i="47"/>
  <c r="G48" i="47"/>
  <c r="E48" i="47"/>
  <c r="D48" i="47"/>
  <c r="C48" i="47"/>
  <c r="J47" i="47"/>
  <c r="H47" i="47"/>
  <c r="I47" i="47"/>
  <c r="J46" i="47"/>
  <c r="I46" i="47"/>
  <c r="H46" i="47"/>
  <c r="G45" i="47"/>
  <c r="E45" i="47"/>
  <c r="D45" i="47"/>
  <c r="C45" i="47"/>
  <c r="J44" i="47"/>
  <c r="I44" i="47"/>
  <c r="H44" i="47"/>
  <c r="J43" i="47"/>
  <c r="H43" i="47"/>
  <c r="F43" i="47"/>
  <c r="I43" i="47" s="1"/>
  <c r="J42" i="47"/>
  <c r="I42" i="47"/>
  <c r="H42" i="47"/>
  <c r="G41" i="47"/>
  <c r="E41" i="47"/>
  <c r="D41" i="47"/>
  <c r="C41" i="47"/>
  <c r="J40" i="47"/>
  <c r="H40" i="47"/>
  <c r="F40" i="47"/>
  <c r="J39" i="47"/>
  <c r="I39" i="47"/>
  <c r="H39" i="47"/>
  <c r="J38" i="47"/>
  <c r="I38" i="47"/>
  <c r="H38" i="47"/>
  <c r="J37" i="47"/>
  <c r="H37" i="47"/>
  <c r="I37" i="47"/>
  <c r="G36" i="47"/>
  <c r="E36" i="47"/>
  <c r="D36" i="47"/>
  <c r="C36" i="47"/>
  <c r="J35" i="47"/>
  <c r="H35" i="47"/>
  <c r="I35" i="47"/>
  <c r="G34" i="47"/>
  <c r="E34" i="47"/>
  <c r="F34" i="47" s="1"/>
  <c r="C34" i="47"/>
  <c r="J33" i="47"/>
  <c r="H33" i="47"/>
  <c r="F33" i="47"/>
  <c r="I33" i="47" s="1"/>
  <c r="J32" i="47"/>
  <c r="I32" i="47"/>
  <c r="H32" i="47"/>
  <c r="J31" i="47"/>
  <c r="I31" i="47"/>
  <c r="H31" i="47"/>
  <c r="J30" i="47"/>
  <c r="H30" i="47"/>
  <c r="F30" i="47"/>
  <c r="I30" i="47" s="1"/>
  <c r="J29" i="47"/>
  <c r="H29" i="47"/>
  <c r="F29" i="47"/>
  <c r="I29" i="47" s="1"/>
  <c r="G28" i="47"/>
  <c r="E28" i="47"/>
  <c r="D28" i="47"/>
  <c r="C28" i="47"/>
  <c r="J27" i="47"/>
  <c r="H27" i="47"/>
  <c r="F27" i="47"/>
  <c r="I27" i="47" s="1"/>
  <c r="J26" i="47"/>
  <c r="I26" i="47"/>
  <c r="H26" i="47"/>
  <c r="J25" i="47"/>
  <c r="I25" i="47"/>
  <c r="H25" i="47"/>
  <c r="J24" i="47"/>
  <c r="I24" i="47"/>
  <c r="H24" i="47"/>
  <c r="J23" i="47"/>
  <c r="H23" i="47"/>
  <c r="I23" i="47"/>
  <c r="G22" i="47"/>
  <c r="E22" i="47"/>
  <c r="D22" i="47"/>
  <c r="C22" i="47"/>
  <c r="J21" i="47"/>
  <c r="H21" i="47"/>
  <c r="I21" i="47"/>
  <c r="J20" i="47"/>
  <c r="H20" i="47"/>
  <c r="I20" i="47"/>
  <c r="J19" i="47"/>
  <c r="H19" i="47"/>
  <c r="I19" i="47"/>
  <c r="G18" i="47"/>
  <c r="E18" i="47"/>
  <c r="D18" i="47"/>
  <c r="C18" i="47"/>
  <c r="J17" i="47"/>
  <c r="H17" i="47"/>
  <c r="J16" i="47"/>
  <c r="H16" i="47"/>
  <c r="F16" i="47"/>
  <c r="F15" i="47" s="1"/>
  <c r="G15" i="47"/>
  <c r="E15" i="47"/>
  <c r="D15" i="47"/>
  <c r="C15" i="47"/>
  <c r="J14" i="47"/>
  <c r="I14" i="47"/>
  <c r="H13" i="47" s="1"/>
  <c r="H14" i="47"/>
  <c r="J13" i="47"/>
  <c r="I13" i="47"/>
  <c r="G13" i="47"/>
  <c r="J12" i="47"/>
  <c r="J11" i="47"/>
  <c r="I11" i="47"/>
  <c r="H11" i="47"/>
  <c r="G10" i="47"/>
  <c r="E10" i="47"/>
  <c r="C10" i="47"/>
  <c r="C78" i="47" s="1"/>
  <c r="I16" i="47" l="1"/>
  <c r="F28" i="47"/>
  <c r="I40" i="47"/>
  <c r="F36" i="47"/>
  <c r="F41" i="47"/>
  <c r="E78" i="47"/>
  <c r="I69" i="47"/>
  <c r="G78" i="47"/>
  <c r="I17" i="47"/>
  <c r="F22" i="47"/>
  <c r="F10" i="47"/>
  <c r="F48" i="47"/>
  <c r="F56" i="47"/>
  <c r="F64" i="47"/>
  <c r="F18" i="47"/>
  <c r="F45" i="47"/>
  <c r="F61" i="47"/>
  <c r="G76" i="46"/>
  <c r="F78" i="47" l="1"/>
  <c r="J78" i="47"/>
  <c r="F76" i="46"/>
  <c r="E76" i="46"/>
  <c r="J75" i="46"/>
  <c r="H75" i="46"/>
  <c r="F75" i="46"/>
  <c r="I75" i="46" s="1"/>
  <c r="J74" i="46"/>
  <c r="I74" i="46"/>
  <c r="H74" i="46"/>
  <c r="J73" i="46"/>
  <c r="H73" i="46"/>
  <c r="F73" i="46"/>
  <c r="I73" i="46" s="1"/>
  <c r="G72" i="46"/>
  <c r="E72" i="46"/>
  <c r="D72" i="46"/>
  <c r="C72" i="46"/>
  <c r="J71" i="46"/>
  <c r="I71" i="46"/>
  <c r="H71" i="46"/>
  <c r="J70" i="46"/>
  <c r="H70" i="46"/>
  <c r="F70" i="46"/>
  <c r="I70" i="46" s="1"/>
  <c r="J69" i="46"/>
  <c r="H69" i="46"/>
  <c r="F69" i="46"/>
  <c r="I69" i="46" s="1"/>
  <c r="G68" i="46"/>
  <c r="E68" i="46"/>
  <c r="D68" i="46"/>
  <c r="C68" i="46"/>
  <c r="J67" i="46"/>
  <c r="H67" i="46"/>
  <c r="F67" i="46"/>
  <c r="I67" i="46" s="1"/>
  <c r="J66" i="46"/>
  <c r="I66" i="46"/>
  <c r="H66" i="46"/>
  <c r="F66" i="46"/>
  <c r="J65" i="46"/>
  <c r="H65" i="46"/>
  <c r="F65" i="46"/>
  <c r="I65" i="46" s="1"/>
  <c r="G64" i="46"/>
  <c r="E64" i="46"/>
  <c r="D64" i="46"/>
  <c r="C64" i="46"/>
  <c r="J63" i="46"/>
  <c r="H63" i="46"/>
  <c r="F63" i="46"/>
  <c r="F61" i="46" s="1"/>
  <c r="J62" i="46"/>
  <c r="H62" i="46"/>
  <c r="F62" i="46"/>
  <c r="I62" i="46" s="1"/>
  <c r="G61" i="46"/>
  <c r="E61" i="46"/>
  <c r="D61" i="46"/>
  <c r="C61" i="46"/>
  <c r="J60" i="46"/>
  <c r="H60" i="46"/>
  <c r="F60" i="46"/>
  <c r="I60" i="46" s="1"/>
  <c r="J59" i="46"/>
  <c r="I59" i="46"/>
  <c r="H59" i="46"/>
  <c r="J58" i="46"/>
  <c r="H58" i="46"/>
  <c r="F58" i="46"/>
  <c r="I58" i="46" s="1"/>
  <c r="J57" i="46"/>
  <c r="H57" i="46"/>
  <c r="F57" i="46"/>
  <c r="I57" i="46" s="1"/>
  <c r="G56" i="46"/>
  <c r="E56" i="46"/>
  <c r="D56" i="46"/>
  <c r="C56" i="46"/>
  <c r="J55" i="46"/>
  <c r="H55" i="46"/>
  <c r="F55" i="46"/>
  <c r="I55" i="46" s="1"/>
  <c r="J54" i="46"/>
  <c r="I54" i="46"/>
  <c r="H54" i="46"/>
  <c r="F54" i="46"/>
  <c r="J53" i="46"/>
  <c r="H53" i="46"/>
  <c r="F53" i="46"/>
  <c r="I53" i="46" s="1"/>
  <c r="J52" i="46"/>
  <c r="H52" i="46"/>
  <c r="F52" i="46"/>
  <c r="I52" i="46" s="1"/>
  <c r="G51" i="46"/>
  <c r="E51" i="46"/>
  <c r="D51" i="46"/>
  <c r="C51" i="46"/>
  <c r="J50" i="46"/>
  <c r="H50" i="46"/>
  <c r="F50" i="46"/>
  <c r="I50" i="46" s="1"/>
  <c r="J49" i="46"/>
  <c r="H49" i="46"/>
  <c r="F49" i="46"/>
  <c r="I49" i="46" s="1"/>
  <c r="G48" i="46"/>
  <c r="E48" i="46"/>
  <c r="D48" i="46"/>
  <c r="C48" i="46"/>
  <c r="J47" i="46"/>
  <c r="H47" i="46"/>
  <c r="F47" i="46"/>
  <c r="I47" i="46" s="1"/>
  <c r="J46" i="46"/>
  <c r="I46" i="46"/>
  <c r="H46" i="46"/>
  <c r="G45" i="46"/>
  <c r="F45" i="46"/>
  <c r="E45" i="46"/>
  <c r="D45" i="46"/>
  <c r="C45" i="46"/>
  <c r="J44" i="46"/>
  <c r="H44" i="46"/>
  <c r="F44" i="46"/>
  <c r="I44" i="46" s="1"/>
  <c r="J43" i="46"/>
  <c r="H43" i="46"/>
  <c r="F43" i="46"/>
  <c r="I43" i="46" s="1"/>
  <c r="J42" i="46"/>
  <c r="I42" i="46"/>
  <c r="H42" i="46"/>
  <c r="G41" i="46"/>
  <c r="E41" i="46"/>
  <c r="D41" i="46"/>
  <c r="C41" i="46"/>
  <c r="J40" i="46"/>
  <c r="H40" i="46"/>
  <c r="F40" i="46"/>
  <c r="I40" i="46" s="1"/>
  <c r="J39" i="46"/>
  <c r="I39" i="46"/>
  <c r="H39" i="46"/>
  <c r="J38" i="46"/>
  <c r="I38" i="46"/>
  <c r="H38" i="46"/>
  <c r="J37" i="46"/>
  <c r="H37" i="46"/>
  <c r="F37" i="46"/>
  <c r="I37" i="46" s="1"/>
  <c r="G36" i="46"/>
  <c r="E36" i="46"/>
  <c r="D36" i="46"/>
  <c r="C36" i="46"/>
  <c r="J35" i="46"/>
  <c r="H35" i="46"/>
  <c r="F35" i="46"/>
  <c r="I35" i="46" s="1"/>
  <c r="G34" i="46"/>
  <c r="E34" i="46"/>
  <c r="C34" i="46"/>
  <c r="J33" i="46"/>
  <c r="H33" i="46"/>
  <c r="F33" i="46"/>
  <c r="I33" i="46" s="1"/>
  <c r="J32" i="46"/>
  <c r="I32" i="46"/>
  <c r="H32" i="46"/>
  <c r="J31" i="46"/>
  <c r="I31" i="46"/>
  <c r="H31" i="46"/>
  <c r="J30" i="46"/>
  <c r="H30" i="46"/>
  <c r="F30" i="46"/>
  <c r="I30" i="46" s="1"/>
  <c r="J29" i="46"/>
  <c r="H29" i="46"/>
  <c r="F29" i="46"/>
  <c r="I29" i="46" s="1"/>
  <c r="G28" i="46"/>
  <c r="E28" i="46"/>
  <c r="D28" i="46"/>
  <c r="C28" i="46"/>
  <c r="J27" i="46"/>
  <c r="H27" i="46"/>
  <c r="F27" i="46"/>
  <c r="I27" i="46" s="1"/>
  <c r="J26" i="46"/>
  <c r="I26" i="46"/>
  <c r="H26" i="46"/>
  <c r="J25" i="46"/>
  <c r="I25" i="46"/>
  <c r="H25" i="46"/>
  <c r="J24" i="46"/>
  <c r="H24" i="46"/>
  <c r="F24" i="46"/>
  <c r="I24" i="46" s="1"/>
  <c r="J23" i="46"/>
  <c r="H23" i="46"/>
  <c r="F23" i="46"/>
  <c r="I23" i="46" s="1"/>
  <c r="G22" i="46"/>
  <c r="E22" i="46"/>
  <c r="D22" i="46"/>
  <c r="C22" i="46"/>
  <c r="J21" i="46"/>
  <c r="H21" i="46"/>
  <c r="F21" i="46"/>
  <c r="I21" i="46" s="1"/>
  <c r="J20" i="46"/>
  <c r="H20" i="46"/>
  <c r="F20" i="46"/>
  <c r="I20" i="46" s="1"/>
  <c r="J19" i="46"/>
  <c r="H19" i="46"/>
  <c r="F19" i="46"/>
  <c r="I19" i="46" s="1"/>
  <c r="G18" i="46"/>
  <c r="E18" i="46"/>
  <c r="D18" i="46"/>
  <c r="C18" i="46"/>
  <c r="J17" i="46"/>
  <c r="H17" i="46"/>
  <c r="F17" i="46"/>
  <c r="I17" i="46" s="1"/>
  <c r="J16" i="46"/>
  <c r="H16" i="46"/>
  <c r="F16" i="46"/>
  <c r="I16" i="46" s="1"/>
  <c r="G15" i="46"/>
  <c r="E15" i="46"/>
  <c r="D15" i="46"/>
  <c r="C15" i="46"/>
  <c r="J14" i="46"/>
  <c r="I13" i="46" s="1"/>
  <c r="I14" i="46"/>
  <c r="H14" i="46"/>
  <c r="H13" i="46"/>
  <c r="G13" i="46"/>
  <c r="J12" i="46"/>
  <c r="H12" i="46"/>
  <c r="F12" i="46"/>
  <c r="I12" i="46" s="1"/>
  <c r="J11" i="46"/>
  <c r="H11" i="46"/>
  <c r="F11" i="46"/>
  <c r="I11" i="46" s="1"/>
  <c r="G10" i="46"/>
  <c r="E10" i="46"/>
  <c r="D10" i="46"/>
  <c r="C10" i="46"/>
  <c r="I63" i="46" l="1"/>
  <c r="F36" i="46"/>
  <c r="C78" i="46"/>
  <c r="G78" i="46"/>
  <c r="E78" i="46"/>
  <c r="F15" i="46"/>
  <c r="F22" i="46"/>
  <c r="F28" i="46"/>
  <c r="F41" i="46"/>
  <c r="F51" i="46"/>
  <c r="F68" i="46"/>
  <c r="J13" i="46"/>
  <c r="F10" i="46"/>
  <c r="F18" i="46"/>
  <c r="F48" i="46"/>
  <c r="F56" i="46"/>
  <c r="F64" i="46"/>
  <c r="F72" i="46"/>
  <c r="G13" i="45"/>
  <c r="F76" i="45"/>
  <c r="F35" i="45"/>
  <c r="J78" i="46" l="1"/>
  <c r="E76" i="45"/>
  <c r="J75" i="45"/>
  <c r="H75" i="45"/>
  <c r="F75" i="45"/>
  <c r="I75" i="45" s="1"/>
  <c r="J74" i="45"/>
  <c r="I74" i="45"/>
  <c r="H74" i="45"/>
  <c r="J73" i="45"/>
  <c r="H73" i="45"/>
  <c r="F73" i="45"/>
  <c r="I73" i="45" s="1"/>
  <c r="G72" i="45"/>
  <c r="F72" i="45"/>
  <c r="E72" i="45"/>
  <c r="D72" i="45"/>
  <c r="C72" i="45"/>
  <c r="J71" i="45"/>
  <c r="I71" i="45"/>
  <c r="H71" i="45"/>
  <c r="J70" i="45"/>
  <c r="H70" i="45"/>
  <c r="F70" i="45"/>
  <c r="I70" i="45" s="1"/>
  <c r="J69" i="45"/>
  <c r="H69" i="45"/>
  <c r="F69" i="45"/>
  <c r="I69" i="45" s="1"/>
  <c r="G68" i="45"/>
  <c r="E68" i="45"/>
  <c r="D68" i="45"/>
  <c r="C68" i="45"/>
  <c r="J67" i="45"/>
  <c r="H67" i="45"/>
  <c r="F67" i="45"/>
  <c r="I67" i="45" s="1"/>
  <c r="J66" i="45"/>
  <c r="H66" i="45"/>
  <c r="F66" i="45"/>
  <c r="I66" i="45" s="1"/>
  <c r="J65" i="45"/>
  <c r="H65" i="45"/>
  <c r="F65" i="45"/>
  <c r="I65" i="45" s="1"/>
  <c r="G64" i="45"/>
  <c r="E64" i="45"/>
  <c r="D64" i="45"/>
  <c r="C64" i="45"/>
  <c r="J63" i="45"/>
  <c r="I63" i="45"/>
  <c r="H63" i="45"/>
  <c r="F63" i="45"/>
  <c r="J62" i="45"/>
  <c r="H62" i="45"/>
  <c r="F62" i="45"/>
  <c r="I62" i="45" s="1"/>
  <c r="G61" i="45"/>
  <c r="F61" i="45"/>
  <c r="E61" i="45"/>
  <c r="D61" i="45"/>
  <c r="C61" i="45"/>
  <c r="J60" i="45"/>
  <c r="H60" i="45"/>
  <c r="F60" i="45"/>
  <c r="I60" i="45" s="1"/>
  <c r="J59" i="45"/>
  <c r="I59" i="45"/>
  <c r="H59" i="45"/>
  <c r="J58" i="45"/>
  <c r="H58" i="45"/>
  <c r="F58" i="45"/>
  <c r="I58" i="45" s="1"/>
  <c r="J57" i="45"/>
  <c r="H57" i="45"/>
  <c r="F57" i="45"/>
  <c r="I57" i="45" s="1"/>
  <c r="G56" i="45"/>
  <c r="E56" i="45"/>
  <c r="D56" i="45"/>
  <c r="C56" i="45"/>
  <c r="J55" i="45"/>
  <c r="H55" i="45"/>
  <c r="F55" i="45"/>
  <c r="I55" i="45" s="1"/>
  <c r="J54" i="45"/>
  <c r="H54" i="45"/>
  <c r="F54" i="45"/>
  <c r="I54" i="45" s="1"/>
  <c r="J53" i="45"/>
  <c r="H53" i="45"/>
  <c r="F53" i="45"/>
  <c r="I53" i="45" s="1"/>
  <c r="J52" i="45"/>
  <c r="H52" i="45"/>
  <c r="F52" i="45"/>
  <c r="I52" i="45" s="1"/>
  <c r="G51" i="45"/>
  <c r="E51" i="45"/>
  <c r="D51" i="45"/>
  <c r="C51" i="45"/>
  <c r="J50" i="45"/>
  <c r="H50" i="45"/>
  <c r="F50" i="45"/>
  <c r="I50" i="45" s="1"/>
  <c r="J49" i="45"/>
  <c r="H49" i="45"/>
  <c r="F49" i="45"/>
  <c r="I49" i="45" s="1"/>
  <c r="G48" i="45"/>
  <c r="E48" i="45"/>
  <c r="D48" i="45"/>
  <c r="C48" i="45"/>
  <c r="J47" i="45"/>
  <c r="H47" i="45"/>
  <c r="F47" i="45"/>
  <c r="I47" i="45" s="1"/>
  <c r="J46" i="45"/>
  <c r="I46" i="45"/>
  <c r="H46" i="45"/>
  <c r="G45" i="45"/>
  <c r="F45" i="45"/>
  <c r="E45" i="45"/>
  <c r="D45" i="45"/>
  <c r="C45" i="45"/>
  <c r="J44" i="45"/>
  <c r="H44" i="45"/>
  <c r="F44" i="45"/>
  <c r="I44" i="45" s="1"/>
  <c r="J43" i="45"/>
  <c r="I43" i="45"/>
  <c r="H43" i="45"/>
  <c r="F43" i="45"/>
  <c r="J42" i="45"/>
  <c r="I42" i="45"/>
  <c r="H42" i="45"/>
  <c r="G41" i="45"/>
  <c r="F41" i="45"/>
  <c r="E41" i="45"/>
  <c r="D41" i="45"/>
  <c r="C41" i="45"/>
  <c r="J40" i="45"/>
  <c r="H40" i="45"/>
  <c r="F40" i="45"/>
  <c r="I40" i="45" s="1"/>
  <c r="J39" i="45"/>
  <c r="I39" i="45"/>
  <c r="H39" i="45"/>
  <c r="J38" i="45"/>
  <c r="I38" i="45"/>
  <c r="H38" i="45"/>
  <c r="J37" i="45"/>
  <c r="H37" i="45"/>
  <c r="F37" i="45"/>
  <c r="I37" i="45" s="1"/>
  <c r="G36" i="45"/>
  <c r="E36" i="45"/>
  <c r="D36" i="45"/>
  <c r="C36" i="45"/>
  <c r="J35" i="45"/>
  <c r="I35" i="45"/>
  <c r="H35" i="45"/>
  <c r="G34" i="45"/>
  <c r="E34" i="45"/>
  <c r="F34" i="45" s="1"/>
  <c r="D34" i="45"/>
  <c r="C34" i="45"/>
  <c r="J33" i="45"/>
  <c r="H33" i="45"/>
  <c r="F33" i="45"/>
  <c r="I33" i="45" s="1"/>
  <c r="J32" i="45"/>
  <c r="I32" i="45"/>
  <c r="H32" i="45"/>
  <c r="J31" i="45"/>
  <c r="I31" i="45"/>
  <c r="H31" i="45"/>
  <c r="J30" i="45"/>
  <c r="H30" i="45"/>
  <c r="F30" i="45"/>
  <c r="F28" i="45" s="1"/>
  <c r="J29" i="45"/>
  <c r="H29" i="45"/>
  <c r="F29" i="45"/>
  <c r="I29" i="45" s="1"/>
  <c r="G28" i="45"/>
  <c r="E28" i="45"/>
  <c r="D28" i="45"/>
  <c r="C28" i="45"/>
  <c r="J27" i="45"/>
  <c r="H27" i="45"/>
  <c r="F27" i="45"/>
  <c r="I27" i="45" s="1"/>
  <c r="J26" i="45"/>
  <c r="I26" i="45"/>
  <c r="H26" i="45"/>
  <c r="J25" i="45"/>
  <c r="I25" i="45"/>
  <c r="H25" i="45"/>
  <c r="J24" i="45"/>
  <c r="H24" i="45"/>
  <c r="F24" i="45"/>
  <c r="I24" i="45" s="1"/>
  <c r="J23" i="45"/>
  <c r="I23" i="45"/>
  <c r="H23" i="45"/>
  <c r="F23" i="45"/>
  <c r="G22" i="45"/>
  <c r="E22" i="45"/>
  <c r="D22" i="45"/>
  <c r="C22" i="45"/>
  <c r="J21" i="45"/>
  <c r="H21" i="45"/>
  <c r="F21" i="45"/>
  <c r="I21" i="45" s="1"/>
  <c r="J20" i="45"/>
  <c r="H20" i="45"/>
  <c r="F20" i="45"/>
  <c r="I20" i="45" s="1"/>
  <c r="J19" i="45"/>
  <c r="H19" i="45"/>
  <c r="F19" i="45"/>
  <c r="I19" i="45" s="1"/>
  <c r="G18" i="45"/>
  <c r="E18" i="45"/>
  <c r="D18" i="45"/>
  <c r="C18" i="45"/>
  <c r="J17" i="45"/>
  <c r="H17" i="45"/>
  <c r="F17" i="45"/>
  <c r="F15" i="45" s="1"/>
  <c r="J16" i="45"/>
  <c r="H16" i="45"/>
  <c r="F16" i="45"/>
  <c r="I16" i="45" s="1"/>
  <c r="G15" i="45"/>
  <c r="E15" i="45"/>
  <c r="D15" i="45"/>
  <c r="C15" i="45"/>
  <c r="J14" i="45"/>
  <c r="I14" i="45"/>
  <c r="H14" i="45"/>
  <c r="J13" i="45"/>
  <c r="I13" i="45"/>
  <c r="H13" i="45"/>
  <c r="J12" i="45"/>
  <c r="H12" i="45"/>
  <c r="F12" i="45"/>
  <c r="I12" i="45" s="1"/>
  <c r="J11" i="45"/>
  <c r="H11" i="45"/>
  <c r="F11" i="45"/>
  <c r="I11" i="45" s="1"/>
  <c r="G10" i="45"/>
  <c r="F10" i="45"/>
  <c r="E10" i="45"/>
  <c r="E78" i="45" s="1"/>
  <c r="D10" i="45"/>
  <c r="C10" i="45"/>
  <c r="I30" i="45" l="1"/>
  <c r="F68" i="45"/>
  <c r="I17" i="45"/>
  <c r="C78" i="45"/>
  <c r="F51" i="45"/>
  <c r="F22" i="45"/>
  <c r="F36" i="45"/>
  <c r="G78" i="45"/>
  <c r="J78" i="45" s="1"/>
  <c r="D78" i="45"/>
  <c r="K50" i="45" s="1"/>
  <c r="F18" i="45"/>
  <c r="F78" i="45" s="1"/>
  <c r="F48" i="45"/>
  <c r="F56" i="45"/>
  <c r="F64" i="45"/>
  <c r="C61" i="43"/>
  <c r="G56" i="43"/>
  <c r="K26" i="45" l="1"/>
  <c r="K53" i="45"/>
  <c r="I78" i="45"/>
  <c r="K35" i="45"/>
  <c r="K40" i="45"/>
  <c r="K52" i="45"/>
  <c r="K42" i="45"/>
  <c r="K20" i="45"/>
  <c r="K54" i="45"/>
  <c r="K11" i="45"/>
  <c r="K39" i="45"/>
  <c r="K16" i="45"/>
  <c r="K55" i="45"/>
  <c r="K30" i="45"/>
  <c r="K27" i="45"/>
  <c r="K57" i="45"/>
  <c r="K58" i="45"/>
  <c r="K29" i="45"/>
  <c r="K63" i="45"/>
  <c r="K43" i="45"/>
  <c r="K38" i="45"/>
  <c r="K75" i="45"/>
  <c r="K23" i="45"/>
  <c r="K47" i="45"/>
  <c r="K24" i="45"/>
  <c r="K31" i="45"/>
  <c r="K69" i="45"/>
  <c r="K33" i="45"/>
  <c r="K44" i="45"/>
  <c r="K65" i="45"/>
  <c r="K46" i="45"/>
  <c r="K67" i="45"/>
  <c r="K25" i="45"/>
  <c r="K32" i="45"/>
  <c r="K14" i="45"/>
  <c r="K13" i="45" s="1"/>
  <c r="K37" i="45"/>
  <c r="K49" i="45"/>
  <c r="K73" i="45"/>
  <c r="H78" i="45"/>
  <c r="F37" i="43"/>
  <c r="K78" i="45" l="1"/>
  <c r="C10" i="43"/>
  <c r="D10" i="43"/>
  <c r="E10" i="43"/>
  <c r="G10" i="43"/>
  <c r="F11" i="43"/>
  <c r="I11" i="43"/>
  <c r="H11" i="43"/>
  <c r="J11" i="43"/>
  <c r="F12" i="43"/>
  <c r="H12" i="43"/>
  <c r="J12" i="43"/>
  <c r="G13" i="43"/>
  <c r="H14" i="43"/>
  <c r="J14" i="43"/>
  <c r="C15" i="43"/>
  <c r="D15" i="43"/>
  <c r="E15" i="43"/>
  <c r="G15" i="43"/>
  <c r="F16" i="43"/>
  <c r="H16" i="43"/>
  <c r="J16" i="43"/>
  <c r="F17" i="43"/>
  <c r="F15" i="43" s="1"/>
  <c r="H17" i="43"/>
  <c r="J17" i="43"/>
  <c r="C18" i="43"/>
  <c r="D18" i="43"/>
  <c r="E18" i="43"/>
  <c r="G18" i="43"/>
  <c r="F19" i="43"/>
  <c r="I19" i="43" s="1"/>
  <c r="H19" i="43"/>
  <c r="J19" i="43"/>
  <c r="F20" i="43"/>
  <c r="I20" i="43" s="1"/>
  <c r="H20" i="43"/>
  <c r="J20" i="43"/>
  <c r="F21" i="43"/>
  <c r="I21" i="43" s="1"/>
  <c r="H21" i="43"/>
  <c r="J21" i="43"/>
  <c r="C22" i="43"/>
  <c r="D22" i="43"/>
  <c r="E22" i="43"/>
  <c r="G22" i="43"/>
  <c r="F23" i="43"/>
  <c r="I23" i="43" s="1"/>
  <c r="H23" i="43"/>
  <c r="J23" i="43"/>
  <c r="F24" i="43"/>
  <c r="I24" i="43"/>
  <c r="H24" i="43"/>
  <c r="J24" i="43"/>
  <c r="H25" i="43"/>
  <c r="I25" i="43"/>
  <c r="J25" i="43"/>
  <c r="H26" i="43"/>
  <c r="I26" i="43"/>
  <c r="J26" i="43"/>
  <c r="F27" i="43"/>
  <c r="I27" i="43" s="1"/>
  <c r="H27" i="43"/>
  <c r="J27" i="43"/>
  <c r="C28" i="43"/>
  <c r="D28" i="43"/>
  <c r="E28" i="43"/>
  <c r="G28" i="43"/>
  <c r="F29" i="43"/>
  <c r="I29" i="43" s="1"/>
  <c r="H29" i="43"/>
  <c r="J29" i="43"/>
  <c r="F30" i="43"/>
  <c r="I30" i="43" s="1"/>
  <c r="H30" i="43"/>
  <c r="J30" i="43"/>
  <c r="I31" i="43"/>
  <c r="H31" i="43"/>
  <c r="J31" i="43"/>
  <c r="I32" i="43"/>
  <c r="H32" i="43"/>
  <c r="J32" i="43"/>
  <c r="F33" i="43"/>
  <c r="H33" i="43"/>
  <c r="I33" i="43"/>
  <c r="J33" i="43"/>
  <c r="C34" i="43"/>
  <c r="D34" i="43"/>
  <c r="E34" i="43"/>
  <c r="G34" i="43"/>
  <c r="F35" i="43"/>
  <c r="I35" i="43" s="1"/>
  <c r="H35" i="43"/>
  <c r="J35" i="43"/>
  <c r="C36" i="43"/>
  <c r="D36" i="43"/>
  <c r="E36" i="43"/>
  <c r="G36" i="43"/>
  <c r="I37" i="43"/>
  <c r="H37" i="43"/>
  <c r="J37" i="43"/>
  <c r="I38" i="43"/>
  <c r="H38" i="43"/>
  <c r="J38" i="43"/>
  <c r="I39" i="43"/>
  <c r="H39" i="43"/>
  <c r="J39" i="43"/>
  <c r="F40" i="43"/>
  <c r="I40" i="43" s="1"/>
  <c r="H40" i="43"/>
  <c r="J40" i="43"/>
  <c r="C41" i="43"/>
  <c r="D41" i="43"/>
  <c r="E41" i="43"/>
  <c r="G41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H46" i="43"/>
  <c r="J46" i="43"/>
  <c r="F47" i="43"/>
  <c r="I47" i="43" s="1"/>
  <c r="H47" i="43"/>
  <c r="J47" i="43"/>
  <c r="C48" i="43"/>
  <c r="D48" i="43"/>
  <c r="E48" i="43"/>
  <c r="G48" i="43"/>
  <c r="F49" i="43"/>
  <c r="H49" i="43"/>
  <c r="I49" i="43"/>
  <c r="J49" i="43"/>
  <c r="F50" i="43"/>
  <c r="F48" i="43" s="1"/>
  <c r="H50" i="43"/>
  <c r="I50" i="43"/>
  <c r="J50" i="43"/>
  <c r="C51" i="43"/>
  <c r="D51" i="43"/>
  <c r="E51" i="43"/>
  <c r="G51" i="43"/>
  <c r="F52" i="43"/>
  <c r="H52" i="43"/>
  <c r="J52" i="43"/>
  <c r="F53" i="43"/>
  <c r="I53" i="43" s="1"/>
  <c r="H53" i="43"/>
  <c r="J53" i="43"/>
  <c r="F54" i="43"/>
  <c r="H54" i="43"/>
  <c r="I54" i="43"/>
  <c r="J54" i="43"/>
  <c r="F55" i="43"/>
  <c r="H55" i="43"/>
  <c r="J55" i="43"/>
  <c r="C56" i="43"/>
  <c r="D56" i="43"/>
  <c r="E56" i="43"/>
  <c r="F57" i="43"/>
  <c r="H57" i="43"/>
  <c r="I57" i="43"/>
  <c r="J57" i="43"/>
  <c r="F58" i="43"/>
  <c r="I58" i="43" s="1"/>
  <c r="H58" i="43"/>
  <c r="J58" i="43"/>
  <c r="I59" i="43"/>
  <c r="H59" i="43"/>
  <c r="J59" i="43"/>
  <c r="F60" i="43"/>
  <c r="I60" i="43" s="1"/>
  <c r="H60" i="43"/>
  <c r="J60" i="43"/>
  <c r="D61" i="43"/>
  <c r="E61" i="43"/>
  <c r="G61" i="43"/>
  <c r="F62" i="43"/>
  <c r="I62" i="43" s="1"/>
  <c r="H62" i="43"/>
  <c r="J62" i="43"/>
  <c r="F63" i="43"/>
  <c r="I63" i="43"/>
  <c r="H63" i="43"/>
  <c r="J63" i="43"/>
  <c r="C64" i="43"/>
  <c r="D64" i="43"/>
  <c r="E64" i="43"/>
  <c r="G64" i="43"/>
  <c r="F65" i="43"/>
  <c r="I65" i="43" s="1"/>
  <c r="H65" i="43"/>
  <c r="J65" i="43"/>
  <c r="F66" i="43"/>
  <c r="I66" i="43" s="1"/>
  <c r="H66" i="43"/>
  <c r="J66" i="43"/>
  <c r="F67" i="43"/>
  <c r="H67" i="43"/>
  <c r="J67" i="43"/>
  <c r="C68" i="43"/>
  <c r="D68" i="43"/>
  <c r="E68" i="43"/>
  <c r="G68" i="43"/>
  <c r="F69" i="43"/>
  <c r="I69" i="43" s="1"/>
  <c r="H69" i="43"/>
  <c r="J69" i="43"/>
  <c r="F70" i="43"/>
  <c r="I70" i="43" s="1"/>
  <c r="H70" i="43"/>
  <c r="J70" i="43"/>
  <c r="I71" i="43"/>
  <c r="H71" i="43"/>
  <c r="J71" i="43"/>
  <c r="C72" i="43"/>
  <c r="D72" i="43"/>
  <c r="E72" i="43"/>
  <c r="G72" i="43"/>
  <c r="F73" i="43"/>
  <c r="F72" i="43"/>
  <c r="H73" i="43"/>
  <c r="J73" i="43"/>
  <c r="I74" i="43"/>
  <c r="H74" i="43"/>
  <c r="J74" i="43"/>
  <c r="F75" i="43"/>
  <c r="I75" i="43"/>
  <c r="H75" i="43"/>
  <c r="J75" i="43"/>
  <c r="I52" i="43"/>
  <c r="I73" i="43"/>
  <c r="I16" i="43"/>
  <c r="J13" i="43" l="1"/>
  <c r="I13" i="43"/>
  <c r="F34" i="43"/>
  <c r="F28" i="43"/>
  <c r="F64" i="43"/>
  <c r="F61" i="43"/>
  <c r="F68" i="43"/>
  <c r="I12" i="43"/>
  <c r="F10" i="43"/>
  <c r="F51" i="43"/>
  <c r="G76" i="43"/>
  <c r="D76" i="43"/>
  <c r="K65" i="43" s="1"/>
  <c r="C76" i="43"/>
  <c r="I55" i="43"/>
  <c r="F22" i="43"/>
  <c r="F56" i="43"/>
  <c r="I67" i="43"/>
  <c r="I14" i="43"/>
  <c r="H13" i="43" s="1"/>
  <c r="I17" i="43"/>
  <c r="F18" i="43"/>
  <c r="E76" i="43"/>
  <c r="F45" i="43"/>
  <c r="F41" i="43"/>
  <c r="F36" i="43"/>
  <c r="I46" i="43"/>
  <c r="I42" i="43"/>
  <c r="F76" i="43" l="1"/>
  <c r="I76" i="43" s="1"/>
  <c r="K33" i="43"/>
  <c r="K16" i="43"/>
  <c r="K58" i="43"/>
  <c r="K39" i="43"/>
  <c r="K49" i="43"/>
  <c r="K57" i="43"/>
  <c r="K35" i="43"/>
  <c r="K37" i="43"/>
  <c r="K23" i="43"/>
  <c r="K32" i="43"/>
  <c r="K38" i="43"/>
  <c r="K55" i="43"/>
  <c r="K69" i="43"/>
  <c r="K67" i="43"/>
  <c r="K63" i="43"/>
  <c r="K27" i="43"/>
  <c r="H76" i="43"/>
  <c r="K14" i="43"/>
  <c r="K13" i="43" s="1"/>
  <c r="K54" i="43"/>
  <c r="K52" i="43"/>
  <c r="K42" i="43"/>
  <c r="K24" i="43"/>
  <c r="K25" i="43"/>
  <c r="K20" i="43"/>
  <c r="K26" i="43"/>
  <c r="K43" i="43"/>
  <c r="K73" i="43"/>
  <c r="K46" i="43"/>
  <c r="K44" i="43"/>
  <c r="K11" i="43"/>
  <c r="K53" i="43"/>
  <c r="K40" i="43"/>
  <c r="K30" i="43"/>
  <c r="K47" i="43"/>
  <c r="K31" i="43"/>
  <c r="K75" i="43"/>
  <c r="K50" i="43"/>
  <c r="K29" i="43"/>
  <c r="J76" i="43"/>
  <c r="K76" i="43" l="1"/>
  <c r="F34" i="46"/>
  <c r="F78" i="46"/>
  <c r="D78" i="46"/>
  <c r="K35" i="46" s="1"/>
  <c r="I78" i="46" l="1"/>
  <c r="K53" i="46"/>
  <c r="K38" i="46"/>
  <c r="K57" i="46"/>
  <c r="K69" i="46"/>
  <c r="K49" i="46"/>
  <c r="K65" i="46"/>
  <c r="K40" i="46"/>
  <c r="K75" i="46"/>
  <c r="K14" i="46"/>
  <c r="K13" i="46" s="1"/>
  <c r="K20" i="46"/>
  <c r="K73" i="46"/>
  <c r="K24" i="46"/>
  <c r="K42" i="46"/>
  <c r="K29" i="46"/>
  <c r="K37" i="46"/>
  <c r="K44" i="46"/>
  <c r="K46" i="46"/>
  <c r="K30" i="46"/>
  <c r="K33" i="46"/>
  <c r="K26" i="46"/>
  <c r="K16" i="46"/>
  <c r="H78" i="46"/>
  <c r="K32" i="46"/>
  <c r="K63" i="46"/>
  <c r="K67" i="46"/>
  <c r="K58" i="46"/>
  <c r="K50" i="46"/>
  <c r="K25" i="46"/>
  <c r="K55" i="46"/>
  <c r="K11" i="46"/>
  <c r="K43" i="46"/>
  <c r="K23" i="46"/>
  <c r="K39" i="46"/>
  <c r="K47" i="46"/>
  <c r="K27" i="46"/>
  <c r="K31" i="46"/>
  <c r="K54" i="46"/>
  <c r="K52" i="46"/>
  <c r="K78" i="46" l="1"/>
  <c r="H12" i="47"/>
  <c r="I12" i="47"/>
  <c r="D10" i="47"/>
  <c r="D78" i="47" s="1"/>
  <c r="K44" i="47" l="1"/>
  <c r="K53" i="47"/>
  <c r="K20" i="47"/>
  <c r="K73" i="47"/>
  <c r="K52" i="47"/>
  <c r="K30" i="47"/>
  <c r="K38" i="47"/>
  <c r="K39" i="47"/>
  <c r="K35" i="47"/>
  <c r="K37" i="47"/>
  <c r="I78" i="47"/>
  <c r="K43" i="47"/>
  <c r="K65" i="47"/>
  <c r="K50" i="47"/>
  <c r="K11" i="47"/>
  <c r="K25" i="47"/>
  <c r="K67" i="47"/>
  <c r="K49" i="47"/>
  <c r="K23" i="47"/>
  <c r="K31" i="47"/>
  <c r="K24" i="47"/>
  <c r="K55" i="47"/>
  <c r="K63" i="47"/>
  <c r="K69" i="47"/>
  <c r="K14" i="47"/>
  <c r="K13" i="47" s="1"/>
  <c r="K16" i="47"/>
  <c r="K26" i="47"/>
  <c r="K27" i="47"/>
  <c r="K58" i="47"/>
  <c r="K75" i="47"/>
  <c r="H78" i="47"/>
  <c r="K42" i="47"/>
  <c r="K40" i="47"/>
  <c r="K57" i="47"/>
  <c r="K32" i="47"/>
  <c r="K46" i="47"/>
  <c r="K47" i="47"/>
  <c r="K33" i="47"/>
  <c r="K29" i="47"/>
  <c r="K54" i="47"/>
  <c r="K78" i="47" l="1"/>
</calcChain>
</file>

<file path=xl/sharedStrings.xml><?xml version="1.0" encoding="utf-8"?>
<sst xmlns="http://schemas.openxmlformats.org/spreadsheetml/2006/main" count="948" uniqueCount="99">
  <si>
    <t>(R$)</t>
  </si>
  <si>
    <t>Ação</t>
  </si>
  <si>
    <t>Discriminação</t>
  </si>
  <si>
    <t>Liberado (B)</t>
  </si>
  <si>
    <t>Encargos e Amortização da Dívida</t>
  </si>
  <si>
    <t>Sentenças Judiciais</t>
  </si>
  <si>
    <t>Capacitação de Recursos Humanos</t>
  </si>
  <si>
    <t>Aquisição de Equipamentos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</si>
  <si>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</si>
  <si>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</si>
  <si>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</si>
  <si>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</si>
  <si>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</si>
  <si>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</si>
  <si>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</si>
  <si>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</si>
  <si>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</si>
  <si>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</si>
  <si>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</si>
  <si>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</si>
  <si>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</si>
  <si>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</si>
  <si>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</si>
  <si>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</si>
  <si>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</si>
  <si>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</si>
  <si>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</si>
  <si>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</si>
  <si>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</si>
  <si>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</si>
  <si>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</si>
  <si>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</si>
  <si>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</si>
  <si>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</si>
  <si>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</si>
  <si>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40</t>
  </si>
  <si>
    <t>72</t>
  </si>
  <si>
    <t xml:space="preserve">COOLIC - COORDENADORIA DE ORÇAMENTO E LICITAÇÃO </t>
  </si>
  <si>
    <t>DIRAFI - DIRETORIA ADMINISTRATIVA E FINANCEIRA</t>
  </si>
  <si>
    <t>Reforma de Unid. Descentralizadas</t>
  </si>
  <si>
    <t>Comunic. Rural, Social e Marketing</t>
  </si>
  <si>
    <t>Reg. Fundiária de Imóveis Rurais</t>
  </si>
  <si>
    <t>Operac. Proj. Dom Helder Câmara</t>
  </si>
  <si>
    <t>Fort. da Def.Sanitaria Animal</t>
  </si>
  <si>
    <t>Pagamento de Pessoal e encargos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</si>
  <si>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</si>
  <si>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</si>
  <si>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</si>
  <si>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</si>
  <si>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</si>
  <si>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</si>
  <si>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</si>
  <si>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</si>
  <si>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</si>
  <si>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</si>
  <si>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</si>
  <si>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</si>
  <si>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Fort. da Pesq. Agropecuária</t>
  </si>
  <si>
    <t>Fonte: 2753 (recursos próprios)</t>
  </si>
  <si>
    <t xml:space="preserve">Assist.Téc. Ext.Rural  Agric.Familiar </t>
  </si>
  <si>
    <t>Quadro Demonstrativo da Execução Orçamentária - 2025</t>
  </si>
  <si>
    <t>POSIÇÃO: 01/Janeiro a 31/Janeiro/2025</t>
  </si>
  <si>
    <t>Fonte: I-GESP/SEFAZ - 06.02.2025</t>
  </si>
  <si>
    <t>Elaboração: JOSÉ HERALDO DE ARÁUJO SOUSA - COOLIC</t>
  </si>
  <si>
    <t/>
  </si>
  <si>
    <t>POSIÇÃO: 01/Janeiro a 28/Fevereiro/2025</t>
  </si>
  <si>
    <t>Fonte: I-GESP/SEFAZ - 06.03.2025</t>
  </si>
  <si>
    <t>Fortalecimento de Arranjos Produtivos da Agropecuária</t>
  </si>
  <si>
    <t>Fort. da Def. Sanitária Vegetal</t>
  </si>
  <si>
    <t>Fonte: 2700 (recursos  convênio)</t>
  </si>
  <si>
    <t>Fonte: 2700(recursos de convênio</t>
  </si>
  <si>
    <t xml:space="preserve"> COOLIC - COORDENADORIA DE ORÇAMENTO E LICITAÇÃO </t>
  </si>
  <si>
    <t>POSIÇÃO: 01/Janeiro a 31/Março/2025</t>
  </si>
  <si>
    <t>Fonte: I-GESP/SEFAZ - 22.04.2025</t>
  </si>
  <si>
    <t>Fort. da Def. Sanitaria Animal</t>
  </si>
  <si>
    <t>Fonte: 1700 (recursos convênios)</t>
  </si>
  <si>
    <t>Fonte: 2899 (recursos próprios)</t>
  </si>
  <si>
    <t>Fonte: 2700 (recursos de convênio</t>
  </si>
  <si>
    <t>Fonte: 2700 (recursos convenio)</t>
  </si>
  <si>
    <t>Liberado ( B )</t>
  </si>
  <si>
    <t>Dotação Atualizada ( * ) ( A )</t>
  </si>
  <si>
    <t>POSIÇÃO: 01/JANEIRO a 30/ABRIL/2025</t>
  </si>
  <si>
    <t>Fonte: I-GESP/SEFAZ - 05.05.2025</t>
  </si>
  <si>
    <t>EXECUÇAO ORÇAMENTÁRIA -MAR/2025</t>
  </si>
  <si>
    <t xml:space="preserve">            </t>
  </si>
  <si>
    <t>-</t>
  </si>
  <si>
    <t>Fonte: I-GESP/SEFAZ - 09.06.2025</t>
  </si>
  <si>
    <t>POSIÇÃO: 01/JANEIRO a 31/MAIO/2025</t>
  </si>
  <si>
    <t>POSIÇÃO: 01/JANEIRO a 30/JUNHO/2025</t>
  </si>
  <si>
    <t>Fonte: I-GESP/SEFAZ - 03.07.2025</t>
  </si>
  <si>
    <t>Fonte: 2700(recursos de convênio)</t>
  </si>
  <si>
    <t>POSIÇÃO: 01/JANEIRO a 31/JULHO/2025</t>
  </si>
  <si>
    <t>Fonte: I-GESP/SEFAZ - 08.08.2025</t>
  </si>
  <si>
    <t>POSIÇÃO: 01/JANEIRO a 31/AGOSTO/2025</t>
  </si>
  <si>
    <t>Fonte: I-GESP/SEFAZ - 12.09.2025</t>
  </si>
  <si>
    <t>POSIÇÃO: 01/JANEIRO a 30/SETEMBRO/2025</t>
  </si>
  <si>
    <t>Fonte: I-GESP/SEFAZ - 02.10.2025</t>
  </si>
  <si>
    <t>POSIÇÃO: 01/JANEIRO a 31/OUTUBRO/2025</t>
  </si>
  <si>
    <t>Fonte: I-GESP/SEFAZ - 03.11.2025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</si>
</sst>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2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7">
    <xf numFmtId="0" fontId="0" fillId="0" borderId="0" xfId="0"/>
    <xf numFmtId="0" fontId="0" fillId="0" borderId="0" xfId="0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distributed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/>
    <xf numFmtId="43" fontId="8" fillId="3" borderId="19" xfId="1" applyFont="1" applyFill="1" applyBorder="1" applyAlignment="1"/>
    <xf numFmtId="164" fontId="6" fillId="0" borderId="7" xfId="0" applyNumberFormat="1" applyFont="1" applyBorder="1"/>
    <xf numFmtId="164" fontId="6" fillId="0" borderId="24" xfId="0" applyNumberFormat="1" applyFont="1" applyBorder="1"/>
    <xf numFmtId="2" fontId="6" fillId="0" borderId="25" xfId="0" applyNumberFormat="1" applyFont="1" applyBorder="1"/>
    <xf numFmtId="43" fontId="6" fillId="0" borderId="7" xfId="0" applyNumberFormat="1" applyFont="1" applyBorder="1"/>
    <xf numFmtId="2" fontId="6" fillId="0" borderId="8" xfId="0" applyNumberFormat="1" applyFont="1" applyBorder="1"/>
    <xf numFmtId="2" fontId="6" fillId="3" borderId="19" xfId="0" applyNumberFormat="1" applyFont="1" applyFill="1" applyBorder="1"/>
    <xf numFmtId="43" fontId="6" fillId="0" borderId="24" xfId="0" applyNumberFormat="1" applyFont="1" applyBorder="1"/>
    <xf numFmtId="0" fontId="9" fillId="3" borderId="16" xfId="0" applyFont="1" applyFill="1" applyBorder="1"/>
    <xf numFmtId="2" fontId="6" fillId="0" borderId="14" xfId="0" applyNumberFormat="1" applyFont="1" applyBorder="1"/>
    <xf numFmtId="4" fontId="6" fillId="0" borderId="24" xfId="0" applyNumberFormat="1" applyFont="1" applyBorder="1"/>
    <xf numFmtId="4" fontId="6" fillId="0" borderId="7" xfId="0" applyNumberFormat="1" applyFont="1" applyBorder="1"/>
    <xf numFmtId="4" fontId="6" fillId="0" borderId="3" xfId="0" applyNumberFormat="1" applyFont="1" applyBorder="1"/>
    <xf numFmtId="2" fontId="6" fillId="0" borderId="5" xfId="0" applyNumberFormat="1" applyFont="1" applyBorder="1"/>
    <xf numFmtId="2" fontId="6" fillId="0" borderId="31" xfId="0" applyNumberFormat="1" applyFont="1" applyBorder="1"/>
    <xf numFmtId="4" fontId="6" fillId="0" borderId="13" xfId="0" applyNumberFormat="1" applyFont="1" applyBorder="1"/>
    <xf numFmtId="0" fontId="10" fillId="2" borderId="21" xfId="0" applyFont="1" applyFill="1" applyBorder="1"/>
    <xf numFmtId="0" fontId="10" fillId="0" borderId="26" xfId="0" applyFont="1" applyBorder="1"/>
    <xf numFmtId="0" fontId="10" fillId="0" borderId="9" xfId="0" applyFont="1" applyBorder="1"/>
    <xf numFmtId="2" fontId="6" fillId="0" borderId="34" xfId="0" applyNumberFormat="1" applyFont="1" applyBorder="1"/>
    <xf numFmtId="4" fontId="6" fillId="3" borderId="17" xfId="0" applyNumberFormat="1" applyFont="1" applyFill="1" applyBorder="1"/>
    <xf numFmtId="0" fontId="4" fillId="4" borderId="16" xfId="0" applyFont="1" applyFill="1" applyBorder="1" applyAlignment="1">
      <alignment horizontal="center" vertical="center"/>
    </xf>
    <xf numFmtId="43" fontId="4" fillId="4" borderId="17" xfId="1" applyFont="1" applyFill="1" applyBorder="1" applyAlignment="1">
      <alignment horizontal="center" vertical="center"/>
    </xf>
    <xf numFmtId="43" fontId="4" fillId="4" borderId="18" xfId="0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22" xfId="0" applyFont="1" applyFill="1" applyBorder="1"/>
    <xf numFmtId="0" fontId="10" fillId="0" borderId="20" xfId="0" applyFont="1" applyBorder="1"/>
    <xf numFmtId="0" fontId="10" fillId="0" borderId="21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33" xfId="0" applyFont="1" applyBorder="1"/>
    <xf numFmtId="0" fontId="10" fillId="2" borderId="26" xfId="0" applyFont="1" applyFill="1" applyBorder="1"/>
    <xf numFmtId="0" fontId="10" fillId="2" borderId="33" xfId="0" applyFont="1" applyFill="1" applyBorder="1"/>
    <xf numFmtId="43" fontId="10" fillId="0" borderId="23" xfId="1" applyFont="1" applyFill="1" applyBorder="1"/>
    <xf numFmtId="0" fontId="9" fillId="3" borderId="15" xfId="0" applyFont="1" applyFill="1" applyBorder="1"/>
    <xf numFmtId="164" fontId="6" fillId="0" borderId="4" xfId="0" applyNumberFormat="1" applyFont="1" applyBorder="1"/>
    <xf numFmtId="0" fontId="4" fillId="0" borderId="37" xfId="0" applyFont="1" applyBorder="1" applyAlignment="1"/>
    <xf numFmtId="43" fontId="9" fillId="3" borderId="17" xfId="1" applyFont="1" applyFill="1" applyBorder="1" applyAlignment="1"/>
    <xf numFmtId="43" fontId="10" fillId="3" borderId="17" xfId="1" applyFont="1" applyFill="1" applyBorder="1" applyAlignment="1"/>
    <xf numFmtId="164" fontId="10" fillId="2" borderId="23" xfId="1" applyNumberFormat="1" applyFont="1" applyFill="1" applyBorder="1" applyAlignment="1"/>
    <xf numFmtId="164" fontId="10" fillId="0" borderId="23" xfId="1" applyNumberFormat="1" applyFont="1" applyFill="1" applyBorder="1"/>
    <xf numFmtId="4" fontId="10" fillId="0" borderId="23" xfId="0" applyNumberFormat="1" applyFont="1" applyBorder="1"/>
    <xf numFmtId="164" fontId="10" fillId="0" borderId="7" xfId="0" applyNumberFormat="1" applyFont="1" applyBorder="1"/>
    <xf numFmtId="43" fontId="10" fillId="0" borderId="29" xfId="1" applyFont="1" applyFill="1" applyBorder="1"/>
    <xf numFmtId="4" fontId="10" fillId="0" borderId="29" xfId="0" applyNumberFormat="1" applyFont="1" applyBorder="1" applyAlignment="1">
      <alignment vertical="center" wrapText="1"/>
    </xf>
    <xf numFmtId="4" fontId="10" fillId="0" borderId="29" xfId="0" applyNumberFormat="1" applyFont="1" applyBorder="1"/>
    <xf numFmtId="43" fontId="10" fillId="0" borderId="30" xfId="0" applyNumberFormat="1" applyFont="1" applyBorder="1"/>
    <xf numFmtId="4" fontId="9" fillId="5" borderId="45" xfId="0" applyNumberFormat="1" applyFont="1" applyFill="1" applyBorder="1"/>
    <xf numFmtId="164" fontId="9" fillId="3" borderId="17" xfId="1" applyNumberFormat="1" applyFont="1" applyFill="1" applyBorder="1" applyAlignment="1"/>
    <xf numFmtId="43" fontId="10" fillId="0" borderId="24" xfId="0" applyNumberFormat="1" applyFont="1" applyBorder="1"/>
    <xf numFmtId="164" fontId="9" fillId="3" borderId="18" xfId="1" applyNumberFormat="1" applyFont="1" applyFill="1" applyBorder="1" applyAlignment="1"/>
    <xf numFmtId="43" fontId="10" fillId="3" borderId="16" xfId="1" applyFont="1" applyFill="1" applyBorder="1" applyAlignment="1"/>
    <xf numFmtId="164" fontId="10" fillId="0" borderId="24" xfId="0" applyNumberFormat="1" applyFont="1" applyBorder="1"/>
    <xf numFmtId="43" fontId="10" fillId="0" borderId="6" xfId="1" applyFont="1" applyFill="1" applyBorder="1"/>
    <xf numFmtId="4" fontId="10" fillId="0" borderId="6" xfId="0" applyNumberFormat="1" applyFont="1" applyBorder="1"/>
    <xf numFmtId="43" fontId="10" fillId="0" borderId="7" xfId="0" applyNumberFormat="1" applyFont="1" applyBorder="1"/>
    <xf numFmtId="164" fontId="10" fillId="0" borderId="6" xfId="1" applyNumberFormat="1" applyFont="1" applyFill="1" applyBorder="1"/>
    <xf numFmtId="43" fontId="10" fillId="0" borderId="11" xfId="1" applyFont="1" applyFill="1" applyBorder="1"/>
    <xf numFmtId="4" fontId="10" fillId="0" borderId="11" xfId="0" applyNumberFormat="1" applyFont="1" applyBorder="1"/>
    <xf numFmtId="164" fontId="10" fillId="0" borderId="11" xfId="1" applyNumberFormat="1" applyFont="1" applyFill="1" applyBorder="1"/>
    <xf numFmtId="43" fontId="10" fillId="0" borderId="2" xfId="1" applyFont="1" applyFill="1" applyBorder="1"/>
    <xf numFmtId="164" fontId="10" fillId="0" borderId="2" xfId="1" applyNumberFormat="1" applyFont="1" applyFill="1" applyBorder="1"/>
    <xf numFmtId="4" fontId="10" fillId="0" borderId="2" xfId="0" applyNumberFormat="1" applyFont="1" applyBorder="1"/>
    <xf numFmtId="164" fontId="10" fillId="0" borderId="3" xfId="0" applyNumberFormat="1" applyFont="1" applyBorder="1"/>
    <xf numFmtId="43" fontId="10" fillId="0" borderId="3" xfId="0" applyNumberFormat="1" applyFont="1" applyBorder="1"/>
    <xf numFmtId="164" fontId="10" fillId="0" borderId="29" xfId="1" applyNumberFormat="1" applyFont="1" applyFill="1" applyBorder="1"/>
    <xf numFmtId="164" fontId="10" fillId="0" borderId="30" xfId="0" applyNumberFormat="1" applyFont="1" applyBorder="1"/>
    <xf numFmtId="164" fontId="9" fillId="3" borderId="17" xfId="1" applyNumberFormat="1" applyFont="1" applyFill="1" applyBorder="1"/>
    <xf numFmtId="4" fontId="10" fillId="0" borderId="11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164" fontId="10" fillId="0" borderId="13" xfId="0" applyNumberFormat="1" applyFont="1" applyBorder="1"/>
    <xf numFmtId="43" fontId="10" fillId="0" borderId="13" xfId="0" applyNumberFormat="1" applyFont="1" applyBorder="1"/>
    <xf numFmtId="43" fontId="9" fillId="3" borderId="18" xfId="1" applyFont="1" applyFill="1" applyBorder="1" applyAlignment="1"/>
    <xf numFmtId="43" fontId="9" fillId="3" borderId="17" xfId="1" applyFont="1" applyFill="1" applyBorder="1"/>
    <xf numFmtId="43" fontId="10" fillId="2" borderId="13" xfId="1" applyFont="1" applyFill="1" applyBorder="1" applyAlignment="1"/>
    <xf numFmtId="164" fontId="10" fillId="2" borderId="11" xfId="1" applyNumberFormat="1" applyFont="1" applyFill="1" applyBorder="1" applyAlignment="1"/>
    <xf numFmtId="164" fontId="10" fillId="0" borderId="13" xfId="1" applyNumberFormat="1" applyFont="1" applyFill="1" applyBorder="1"/>
    <xf numFmtId="164" fontId="10" fillId="2" borderId="13" xfId="1" applyNumberFormat="1" applyFont="1" applyFill="1" applyBorder="1" applyAlignment="1"/>
    <xf numFmtId="164" fontId="10" fillId="2" borderId="46" xfId="1" applyNumberFormat="1" applyFont="1" applyFill="1" applyBorder="1" applyAlignment="1"/>
    <xf numFmtId="4" fontId="10" fillId="0" borderId="36" xfId="0" applyNumberFormat="1" applyFont="1" applyBorder="1"/>
    <xf numFmtId="164" fontId="10" fillId="2" borderId="36" xfId="1" applyNumberFormat="1" applyFont="1" applyFill="1" applyBorder="1" applyAlignment="1"/>
    <xf numFmtId="164" fontId="10" fillId="0" borderId="24" xfId="1" applyNumberFormat="1" applyFont="1" applyFill="1" applyBorder="1"/>
    <xf numFmtId="164" fontId="10" fillId="0" borderId="3" xfId="1" applyNumberFormat="1" applyFont="1" applyFill="1" applyBorder="1"/>
    <xf numFmtId="164" fontId="10" fillId="0" borderId="7" xfId="1" applyNumberFormat="1" applyFont="1" applyFill="1" applyBorder="1"/>
    <xf numFmtId="43" fontId="9" fillId="3" borderId="27" xfId="1" applyFont="1" applyFill="1" applyBorder="1" applyAlignment="1"/>
    <xf numFmtId="4" fontId="10" fillId="0" borderId="24" xfId="0" applyNumberFormat="1" applyFont="1" applyBorder="1" applyAlignment="1">
      <alignment vertical="center" wrapText="1"/>
    </xf>
    <xf numFmtId="164" fontId="10" fillId="0" borderId="35" xfId="1" applyNumberFormat="1" applyFont="1" applyFill="1" applyBorder="1"/>
    <xf numFmtId="4" fontId="10" fillId="0" borderId="6" xfId="0" applyNumberFormat="1" applyFont="1" applyBorder="1" applyAlignment="1">
      <alignment vertical="center" wrapText="1"/>
    </xf>
    <xf numFmtId="43" fontId="10" fillId="0" borderId="2" xfId="0" applyNumberFormat="1" applyFont="1" applyBorder="1"/>
    <xf numFmtId="43" fontId="10" fillId="0" borderId="11" xfId="0" applyNumberFormat="1" applyFont="1" applyBorder="1"/>
    <xf numFmtId="43" fontId="10" fillId="3" borderId="17" xfId="0" applyNumberFormat="1" applyFont="1" applyFill="1" applyBorder="1"/>
    <xf numFmtId="43" fontId="10" fillId="2" borderId="24" xfId="1" applyFont="1" applyFill="1" applyBorder="1" applyAlignment="1"/>
    <xf numFmtId="43" fontId="10" fillId="2" borderId="23" xfId="1" applyFont="1" applyFill="1" applyBorder="1" applyAlignment="1"/>
    <xf numFmtId="164" fontId="10" fillId="2" borderId="4" xfId="1" applyNumberFormat="1" applyFont="1" applyFill="1" applyBorder="1" applyAlignment="1"/>
    <xf numFmtId="164" fontId="10" fillId="2" borderId="35" xfId="1" applyNumberFormat="1" applyFont="1" applyFill="1" applyBorder="1" applyAlignment="1"/>
    <xf numFmtId="4" fontId="10" fillId="0" borderId="4" xfId="0" applyNumberFormat="1" applyFont="1" applyBorder="1"/>
    <xf numFmtId="164" fontId="10" fillId="0" borderId="7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 vertical="center"/>
    </xf>
    <xf numFmtId="0" fontId="9" fillId="5" borderId="21" xfId="0" applyFont="1" applyFill="1" applyBorder="1"/>
    <xf numFmtId="43" fontId="9" fillId="5" borderId="11" xfId="1" applyFont="1" applyFill="1" applyBorder="1"/>
    <xf numFmtId="164" fontId="10" fillId="5" borderId="13" xfId="0" applyNumberFormat="1" applyFont="1" applyFill="1" applyBorder="1"/>
    <xf numFmtId="43" fontId="10" fillId="5" borderId="13" xfId="0" applyNumberFormat="1" applyFont="1" applyFill="1" applyBorder="1"/>
    <xf numFmtId="4" fontId="6" fillId="5" borderId="13" xfId="0" applyNumberFormat="1" applyFont="1" applyFill="1" applyBorder="1"/>
    <xf numFmtId="2" fontId="6" fillId="5" borderId="14" xfId="0" applyNumberFormat="1" applyFont="1" applyFill="1" applyBorder="1"/>
    <xf numFmtId="0" fontId="12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4" fontId="9" fillId="5" borderId="4" xfId="1" applyNumberFormat="1" applyFont="1" applyFill="1" applyBorder="1"/>
    <xf numFmtId="164" fontId="9" fillId="5" borderId="45" xfId="1" applyNumberFormat="1" applyFont="1" applyFill="1" applyBorder="1"/>
    <xf numFmtId="164" fontId="9" fillId="5" borderId="20" xfId="1" applyNumberFormat="1" applyFont="1" applyFill="1" applyBorder="1"/>
    <xf numFmtId="164" fontId="10" fillId="5" borderId="13" xfId="1" applyNumberFormat="1" applyFont="1" applyFill="1" applyBorder="1" applyAlignment="1">
      <alignment horizontal="right"/>
    </xf>
    <xf numFmtId="0" fontId="10" fillId="0" borderId="49" xfId="0" applyFont="1" applyBorder="1"/>
    <xf numFmtId="164" fontId="10" fillId="0" borderId="45" xfId="1" applyNumberFormat="1" applyFont="1" applyFill="1" applyBorder="1"/>
    <xf numFmtId="164" fontId="10" fillId="0" borderId="13" xfId="1" applyNumberFormat="1" applyFont="1" applyFill="1" applyBorder="1" applyAlignment="1">
      <alignment horizontal="right"/>
    </xf>
    <xf numFmtId="0" fontId="9" fillId="4" borderId="16" xfId="0" applyFont="1" applyFill="1" applyBorder="1" applyAlignment="1">
      <alignment horizontal="center" vertical="center"/>
    </xf>
    <xf numFmtId="4" fontId="9" fillId="5" borderId="13" xfId="0" applyNumberFormat="1" applyFont="1" applyFill="1" applyBorder="1" applyAlignment="1">
      <alignment vertical="center" wrapText="1"/>
    </xf>
    <xf numFmtId="164" fontId="9" fillId="5" borderId="13" xfId="1" applyNumberFormat="1" applyFont="1" applyFill="1" applyBorder="1" applyAlignment="1">
      <alignment horizontal="right"/>
    </xf>
    <xf numFmtId="0" fontId="0" fillId="0" borderId="0" xfId="0" applyBorder="1"/>
    <xf numFmtId="43" fontId="13" fillId="0" borderId="0" xfId="1" applyFont="1" applyFill="1" applyBorder="1"/>
    <xf numFmtId="164" fontId="13" fillId="0" borderId="0" xfId="1" applyNumberFormat="1" applyFont="1" applyFill="1" applyBorder="1"/>
    <xf numFmtId="43" fontId="0" fillId="0" borderId="0" xfId="0" applyNumberFormat="1" applyBorder="1"/>
    <xf numFmtId="164" fontId="10" fillId="0" borderId="0" xfId="1" applyNumberFormat="1" applyFont="1" applyFill="1" applyBorder="1"/>
    <xf numFmtId="43" fontId="0" fillId="0" borderId="0" xfId="1" applyFont="1"/>
    <xf numFmtId="43" fontId="0" fillId="0" borderId="0" xfId="1" applyFont="1" applyAlignment="1"/>
    <xf numFmtId="43" fontId="0" fillId="0" borderId="0" xfId="1" applyFont="1" applyAlignment="1">
      <alignment vertical="justify" wrapText="1"/>
    </xf>
    <xf numFmtId="43" fontId="0" fillId="0" borderId="0" xfId="0" applyNumberFormat="1"/>
    <xf numFmtId="43" fontId="0" fillId="0" borderId="0" xfId="1" applyFont="1" applyAlignment="1">
      <alignment horizontal="justify" vertical="justify" wrapText="1"/>
    </xf>
    <xf numFmtId="43" fontId="14" fillId="0" borderId="0" xfId="0" applyNumberFormat="1" applyFont="1"/>
    <xf numFmtId="164" fontId="10" fillId="0" borderId="4" xfId="0" applyNumberFormat="1" applyFont="1" applyBorder="1"/>
    <xf numFmtId="43" fontId="10" fillId="0" borderId="4" xfId="0" applyNumberFormat="1" applyFont="1" applyBorder="1"/>
    <xf numFmtId="0" fontId="10" fillId="2" borderId="1" xfId="0" applyFont="1" applyFill="1" applyBorder="1"/>
    <xf numFmtId="164" fontId="10" fillId="2" borderId="3" xfId="1" applyNumberFormat="1" applyFont="1" applyFill="1" applyBorder="1" applyAlignment="1"/>
    <xf numFmtId="0" fontId="10" fillId="2" borderId="28" xfId="0" applyFont="1" applyFill="1" applyBorder="1"/>
    <xf numFmtId="164" fontId="10" fillId="2" borderId="30" xfId="1" applyNumberFormat="1" applyFont="1" applyFill="1" applyBorder="1" applyAlignment="1"/>
    <xf numFmtId="43" fontId="10" fillId="0" borderId="29" xfId="0" applyNumberFormat="1" applyFont="1" applyBorder="1"/>
    <xf numFmtId="43" fontId="10" fillId="2" borderId="4" xfId="1" applyFont="1" applyFill="1" applyBorder="1" applyAlignment="1"/>
    <xf numFmtId="164" fontId="10" fillId="2" borderId="29" xfId="1" applyNumberFormat="1" applyFont="1" applyFill="1" applyBorder="1" applyAlignment="1"/>
    <xf numFmtId="164" fontId="10" fillId="2" borderId="2" xfId="1" applyNumberFormat="1" applyFont="1" applyFill="1" applyBorder="1" applyAlignment="1"/>
    <xf numFmtId="164" fontId="10" fillId="0" borderId="4" xfId="1" applyNumberFormat="1" applyFont="1" applyFill="1" applyBorder="1"/>
    <xf numFmtId="164" fontId="10" fillId="0" borderId="30" xfId="1" applyNumberFormat="1" applyFont="1" applyFill="1" applyBorder="1"/>
    <xf numFmtId="43" fontId="10" fillId="2" borderId="0" xfId="1" applyFont="1" applyFill="1" applyBorder="1"/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9" fillId="4" borderId="2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distributed" wrapText="1"/>
    </xf>
    <xf numFmtId="43" fontId="10" fillId="3" borderId="19" xfId="1" applyFont="1" applyFill="1" applyBorder="1" applyAlignment="1"/>
    <xf numFmtId="2" fontId="10" fillId="0" borderId="25" xfId="0" applyNumberFormat="1" applyFont="1" applyBorder="1"/>
    <xf numFmtId="2" fontId="10" fillId="0" borderId="31" xfId="0" applyNumberFormat="1" applyFont="1" applyBorder="1"/>
    <xf numFmtId="2" fontId="10" fillId="3" borderId="19" xfId="0" applyNumberFormat="1" applyFont="1" applyFill="1" applyBorder="1"/>
    <xf numFmtId="2" fontId="10" fillId="0" borderId="8" xfId="0" applyNumberFormat="1" applyFont="1" applyBorder="1"/>
    <xf numFmtId="2" fontId="10" fillId="0" borderId="14" xfId="0" applyNumberFormat="1" applyFont="1" applyBorder="1"/>
    <xf numFmtId="4" fontId="10" fillId="0" borderId="24" xfId="0" applyNumberFormat="1" applyFont="1" applyBorder="1"/>
    <xf numFmtId="4" fontId="10" fillId="0" borderId="3" xfId="0" applyNumberFormat="1" applyFont="1" applyBorder="1"/>
    <xf numFmtId="2" fontId="10" fillId="0" borderId="5" xfId="0" applyNumberFormat="1" applyFont="1" applyBorder="1"/>
    <xf numFmtId="4" fontId="10" fillId="0" borderId="13" xfId="0" applyNumberFormat="1" applyFont="1" applyBorder="1"/>
    <xf numFmtId="4" fontId="10" fillId="0" borderId="7" xfId="0" applyNumberFormat="1" applyFont="1" applyBorder="1"/>
    <xf numFmtId="2" fontId="10" fillId="0" borderId="34" xfId="0" applyNumberFormat="1" applyFont="1" applyBorder="1"/>
    <xf numFmtId="4" fontId="10" fillId="3" borderId="17" xfId="0" applyNumberFormat="1" applyFont="1" applyFill="1" applyBorder="1"/>
    <xf numFmtId="4" fontId="10" fillId="5" borderId="13" xfId="0" applyNumberFormat="1" applyFont="1" applyFill="1" applyBorder="1"/>
    <xf numFmtId="2" fontId="10" fillId="5" borderId="14" xfId="0" applyNumberFormat="1" applyFont="1" applyFill="1" applyBorder="1"/>
    <xf numFmtId="0" fontId="9" fillId="4" borderId="15" xfId="0" applyFont="1" applyFill="1" applyBorder="1" applyAlignment="1">
      <alignment horizontal="center" vertical="center"/>
    </xf>
    <xf numFmtId="43" fontId="9" fillId="4" borderId="18" xfId="0" applyNumberFormat="1" applyFont="1" applyFill="1" applyBorder="1" applyAlignment="1">
      <alignment horizontal="center" vertical="center"/>
    </xf>
    <xf numFmtId="2" fontId="9" fillId="4" borderId="19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37" xfId="0" applyFont="1" applyBorder="1" applyAlignment="1"/>
    <xf numFmtId="0" fontId="19" fillId="0" borderId="0" xfId="0" applyFont="1" applyAlignment="1">
      <alignment horizontal="center"/>
    </xf>
    <xf numFmtId="0" fontId="20" fillId="0" borderId="0" xfId="0" applyFont="1"/>
    <xf numFmtId="0" fontId="9" fillId="0" borderId="0" xfId="0" applyFont="1" applyAlignment="1"/>
    <xf numFmtId="43" fontId="20" fillId="0" borderId="0" xfId="1" applyFont="1"/>
    <xf numFmtId="43" fontId="20" fillId="0" borderId="0" xfId="1" applyFont="1" applyAlignment="1"/>
    <xf numFmtId="0" fontId="9" fillId="0" borderId="12" xfId="0" applyFont="1" applyBorder="1" applyAlignment="1"/>
    <xf numFmtId="0" fontId="9" fillId="4" borderId="16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22" fillId="2" borderId="22" xfId="0" applyFont="1" applyFill="1" applyBorder="1"/>
    <xf numFmtId="0" fontId="22" fillId="0" borderId="20" xfId="0" applyFont="1" applyBorder="1"/>
    <xf numFmtId="0" fontId="21" fillId="3" borderId="15" xfId="0" applyFont="1" applyFill="1" applyBorder="1"/>
    <xf numFmtId="0" fontId="22" fillId="0" borderId="26" xfId="0" applyFont="1" applyBorder="1"/>
    <xf numFmtId="0" fontId="21" fillId="3" borderId="16" xfId="0" applyFont="1" applyFill="1" applyBorder="1"/>
    <xf numFmtId="0" fontId="22" fillId="0" borderId="9" xfId="0" applyFont="1" applyBorder="1"/>
    <xf numFmtId="0" fontId="22" fillId="0" borderId="1" xfId="0" applyFont="1" applyBorder="1"/>
    <xf numFmtId="0" fontId="22" fillId="0" borderId="21" xfId="0" applyFont="1" applyBorder="1"/>
    <xf numFmtId="0" fontId="22" fillId="0" borderId="28" xfId="0" applyFont="1" applyBorder="1"/>
    <xf numFmtId="0" fontId="22" fillId="2" borderId="33" xfId="0" applyFont="1" applyFill="1" applyBorder="1"/>
    <xf numFmtId="0" fontId="22" fillId="2" borderId="28" xfId="0" applyFont="1" applyFill="1" applyBorder="1"/>
    <xf numFmtId="0" fontId="22" fillId="2" borderId="1" xfId="0" applyFont="1" applyFill="1" applyBorder="1"/>
    <xf numFmtId="0" fontId="22" fillId="0" borderId="33" xfId="0" applyFont="1" applyBorder="1"/>
    <xf numFmtId="0" fontId="22" fillId="2" borderId="26" xfId="0" applyFont="1" applyFill="1" applyBorder="1"/>
    <xf numFmtId="0" fontId="21" fillId="5" borderId="21" xfId="0" applyFont="1" applyFill="1" applyBorder="1"/>
    <xf numFmtId="0" fontId="22" fillId="0" borderId="49" xfId="0" applyFont="1" applyBorder="1"/>
    <xf numFmtId="43" fontId="21" fillId="3" borderId="17" xfId="1" applyFont="1" applyFill="1" applyBorder="1" applyAlignment="1"/>
    <xf numFmtId="164" fontId="21" fillId="3" borderId="18" xfId="1" applyNumberFormat="1" applyFont="1" applyFill="1" applyBorder="1" applyAlignment="1"/>
    <xf numFmtId="43" fontId="22" fillId="3" borderId="16" xfId="1" applyFont="1" applyFill="1" applyBorder="1" applyAlignment="1"/>
    <xf numFmtId="43" fontId="22" fillId="3" borderId="17" xfId="1" applyFont="1" applyFill="1" applyBorder="1" applyAlignment="1"/>
    <xf numFmtId="2" fontId="22" fillId="3" borderId="19" xfId="0" applyNumberFormat="1" applyFont="1" applyFill="1" applyBorder="1"/>
    <xf numFmtId="164" fontId="22" fillId="0" borderId="23" xfId="1" applyNumberFormat="1" applyFont="1" applyFill="1" applyBorder="1"/>
    <xf numFmtId="4" fontId="22" fillId="0" borderId="23" xfId="0" applyNumberFormat="1" applyFont="1" applyBorder="1"/>
    <xf numFmtId="164" fontId="22" fillId="0" borderId="24" xfId="0" applyNumberFormat="1" applyFont="1" applyBorder="1"/>
    <xf numFmtId="2" fontId="22" fillId="0" borderId="25" xfId="0" applyNumberFormat="1" applyFont="1" applyBorder="1"/>
    <xf numFmtId="43" fontId="22" fillId="0" borderId="6" xfId="1" applyFont="1" applyFill="1" applyBorder="1"/>
    <xf numFmtId="43" fontId="22" fillId="0" borderId="29" xfId="1" applyFont="1" applyFill="1" applyBorder="1"/>
    <xf numFmtId="43" fontId="22" fillId="0" borderId="7" xfId="0" applyNumberFormat="1" applyFont="1" applyBorder="1"/>
    <xf numFmtId="2" fontId="22" fillId="0" borderId="8" xfId="0" applyNumberFormat="1" applyFont="1" applyBorder="1"/>
    <xf numFmtId="164" fontId="21" fillId="3" borderId="17" xfId="1" applyNumberFormat="1" applyFont="1" applyFill="1" applyBorder="1" applyAlignment="1"/>
    <xf numFmtId="43" fontId="22" fillId="0" borderId="23" xfId="1" applyFont="1" applyFill="1" applyBorder="1"/>
    <xf numFmtId="43" fontId="22" fillId="0" borderId="24" xfId="0" applyNumberFormat="1" applyFont="1" applyBorder="1"/>
    <xf numFmtId="164" fontId="22" fillId="0" borderId="2" xfId="1" applyNumberFormat="1" applyFont="1" applyFill="1" applyBorder="1"/>
    <xf numFmtId="4" fontId="22" fillId="0" borderId="2" xfId="0" applyNumberFormat="1" applyFont="1" applyBorder="1"/>
    <xf numFmtId="164" fontId="22" fillId="0" borderId="7" xfId="0" applyNumberFormat="1" applyFont="1" applyBorder="1"/>
    <xf numFmtId="43" fontId="22" fillId="0" borderId="11" xfId="1" applyFont="1" applyFill="1" applyBorder="1"/>
    <xf numFmtId="2" fontId="22" fillId="0" borderId="14" xfId="0" applyNumberFormat="1" applyFont="1" applyBorder="1"/>
    <xf numFmtId="4" fontId="22" fillId="0" borderId="24" xfId="0" applyNumberFormat="1" applyFont="1" applyBorder="1"/>
    <xf numFmtId="164" fontId="22" fillId="0" borderId="3" xfId="0" applyNumberFormat="1" applyFont="1" applyBorder="1"/>
    <xf numFmtId="43" fontId="22" fillId="0" borderId="3" xfId="0" applyNumberFormat="1" applyFont="1" applyBorder="1"/>
    <xf numFmtId="4" fontId="22" fillId="0" borderId="3" xfId="0" applyNumberFormat="1" applyFont="1" applyBorder="1"/>
    <xf numFmtId="2" fontId="22" fillId="0" borderId="5" xfId="0" applyNumberFormat="1" applyFont="1" applyBorder="1"/>
    <xf numFmtId="164" fontId="22" fillId="0" borderId="29" xfId="1" applyNumberFormat="1" applyFont="1" applyFill="1" applyBorder="1"/>
    <xf numFmtId="164" fontId="22" fillId="0" borderId="4" xfId="0" applyNumberFormat="1" applyFont="1" applyBorder="1"/>
    <xf numFmtId="43" fontId="22" fillId="0" borderId="4" xfId="0" applyNumberFormat="1" applyFont="1" applyBorder="1"/>
    <xf numFmtId="4" fontId="22" fillId="0" borderId="4" xfId="0" applyNumberFormat="1" applyFont="1" applyBorder="1"/>
    <xf numFmtId="164" fontId="22" fillId="0" borderId="13" xfId="0" applyNumberFormat="1" applyFont="1" applyBorder="1"/>
    <xf numFmtId="43" fontId="22" fillId="0" borderId="13" xfId="0" applyNumberFormat="1" applyFont="1" applyBorder="1"/>
    <xf numFmtId="4" fontId="22" fillId="0" borderId="13" xfId="0" applyNumberFormat="1" applyFont="1" applyBorder="1"/>
    <xf numFmtId="43" fontId="22" fillId="0" borderId="2" xfId="1" applyFont="1" applyFill="1" applyBorder="1"/>
    <xf numFmtId="164" fontId="22" fillId="0" borderId="30" xfId="0" applyNumberFormat="1" applyFont="1" applyBorder="1"/>
    <xf numFmtId="43" fontId="22" fillId="0" borderId="30" xfId="0" applyNumberFormat="1" applyFont="1" applyBorder="1"/>
    <xf numFmtId="2" fontId="22" fillId="0" borderId="31" xfId="0" applyNumberFormat="1" applyFont="1" applyBorder="1"/>
    <xf numFmtId="164" fontId="22" fillId="0" borderId="6" xfId="1" applyNumberFormat="1" applyFont="1" applyFill="1" applyBorder="1"/>
    <xf numFmtId="4" fontId="22" fillId="0" borderId="7" xfId="0" applyNumberFormat="1" applyFont="1" applyBorder="1"/>
    <xf numFmtId="164" fontId="21" fillId="3" borderId="17" xfId="1" applyNumberFormat="1" applyFont="1" applyFill="1" applyBorder="1"/>
    <xf numFmtId="43" fontId="21" fillId="3" borderId="18" xfId="1" applyFont="1" applyFill="1" applyBorder="1" applyAlignment="1"/>
    <xf numFmtId="43" fontId="21" fillId="3" borderId="17" xfId="1" applyFont="1" applyFill="1" applyBorder="1"/>
    <xf numFmtId="43" fontId="22" fillId="2" borderId="4" xfId="1" applyFont="1" applyFill="1" applyBorder="1" applyAlignment="1"/>
    <xf numFmtId="164" fontId="22" fillId="2" borderId="30" xfId="1" applyNumberFormat="1" applyFont="1" applyFill="1" applyBorder="1" applyAlignment="1"/>
    <xf numFmtId="43" fontId="22" fillId="0" borderId="29" xfId="0" applyNumberFormat="1" applyFont="1" applyBorder="1"/>
    <xf numFmtId="2" fontId="22" fillId="0" borderId="34" xfId="0" applyNumberFormat="1" applyFont="1" applyBorder="1"/>
    <xf numFmtId="164" fontId="22" fillId="2" borderId="3" xfId="1" applyNumberFormat="1" applyFont="1" applyFill="1" applyBorder="1" applyAlignment="1"/>
    <xf numFmtId="164" fontId="22" fillId="0" borderId="13" xfId="1" applyNumberFormat="1" applyFont="1" applyFill="1" applyBorder="1"/>
    <xf numFmtId="164" fontId="22" fillId="2" borderId="46" xfId="1" applyNumberFormat="1" applyFont="1" applyFill="1" applyBorder="1" applyAlignment="1"/>
    <xf numFmtId="164" fontId="22" fillId="0" borderId="35" xfId="1" applyNumberFormat="1" applyFont="1" applyFill="1" applyBorder="1"/>
    <xf numFmtId="164" fontId="22" fillId="2" borderId="23" xfId="1" applyNumberFormat="1" applyFont="1" applyFill="1" applyBorder="1" applyAlignment="1"/>
    <xf numFmtId="43" fontId="22" fillId="0" borderId="2" xfId="0" applyNumberFormat="1" applyFont="1" applyBorder="1"/>
    <xf numFmtId="43" fontId="22" fillId="0" borderId="11" xfId="0" applyNumberFormat="1" applyFont="1" applyBorder="1"/>
    <xf numFmtId="43" fontId="22" fillId="3" borderId="17" xfId="0" applyNumberFormat="1" applyFont="1" applyFill="1" applyBorder="1"/>
    <xf numFmtId="4" fontId="22" fillId="3" borderId="17" xfId="0" applyNumberFormat="1" applyFont="1" applyFill="1" applyBorder="1"/>
    <xf numFmtId="43" fontId="22" fillId="2" borderId="24" xfId="1" applyFont="1" applyFill="1" applyBorder="1" applyAlignment="1"/>
    <xf numFmtId="164" fontId="22" fillId="2" borderId="4" xfId="1" applyNumberFormat="1" applyFont="1" applyFill="1" applyBorder="1" applyAlignment="1"/>
    <xf numFmtId="164" fontId="21" fillId="5" borderId="4" xfId="1" applyNumberFormat="1" applyFont="1" applyFill="1" applyBorder="1"/>
    <xf numFmtId="43" fontId="21" fillId="5" borderId="11" xfId="1" applyFont="1" applyFill="1" applyBorder="1"/>
    <xf numFmtId="164" fontId="22" fillId="5" borderId="13" xfId="0" applyNumberFormat="1" applyFont="1" applyFill="1" applyBorder="1"/>
    <xf numFmtId="43" fontId="22" fillId="5" borderId="13" xfId="0" applyNumberFormat="1" applyFont="1" applyFill="1" applyBorder="1"/>
    <xf numFmtId="4" fontId="22" fillId="5" borderId="13" xfId="0" applyNumberFormat="1" applyFont="1" applyFill="1" applyBorder="1"/>
    <xf numFmtId="2" fontId="22" fillId="5" borderId="14" xfId="0" applyNumberFormat="1" applyFont="1" applyFill="1" applyBorder="1"/>
    <xf numFmtId="164" fontId="22" fillId="0" borderId="45" xfId="1" applyNumberFormat="1" applyFont="1" applyFill="1" applyBorder="1"/>
    <xf numFmtId="43" fontId="21" fillId="4" borderId="17" xfId="1" applyFont="1" applyFill="1" applyBorder="1" applyAlignment="1">
      <alignment horizontal="center" vertical="center"/>
    </xf>
    <xf numFmtId="43" fontId="21" fillId="4" borderId="18" xfId="0" applyNumberFormat="1" applyFont="1" applyFill="1" applyBorder="1" applyAlignment="1">
      <alignment horizontal="center" vertical="center"/>
    </xf>
    <xf numFmtId="2" fontId="21" fillId="4" borderId="19" xfId="0" applyNumberFormat="1" applyFont="1" applyFill="1" applyBorder="1" applyAlignment="1">
      <alignment horizontal="center" vertical="center"/>
    </xf>
    <xf numFmtId="43" fontId="22" fillId="3" borderId="19" xfId="1" applyFont="1" applyFill="1" applyBorder="1" applyAlignment="1"/>
    <xf numFmtId="4" fontId="21" fillId="5" borderId="45" xfId="0" applyNumberFormat="1" applyFont="1" applyFill="1" applyBorder="1"/>
    <xf numFmtId="0" fontId="21" fillId="4" borderId="15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0" borderId="12" xfId="0" applyFont="1" applyBorder="1" applyAlignment="1"/>
    <xf numFmtId="0" fontId="15" fillId="0" borderId="0" xfId="0" applyFont="1" applyAlignment="1">
      <alignment horizontal="center"/>
    </xf>
    <xf numFmtId="0" fontId="21" fillId="4" borderId="16" xfId="0" applyFont="1" applyFill="1" applyBorder="1" applyAlignment="1">
      <alignment horizontal="center" vertical="center"/>
    </xf>
    <xf numFmtId="0" fontId="23" fillId="0" borderId="37" xfId="0" applyFont="1" applyBorder="1" applyAlignment="1"/>
    <xf numFmtId="0" fontId="21" fillId="0" borderId="37" xfId="0" applyFont="1" applyBorder="1" applyAlignme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/>
    <xf numFmtId="0" fontId="21" fillId="0" borderId="0" xfId="0" applyFont="1" applyAlignment="1"/>
    <xf numFmtId="0" fontId="0" fillId="0" borderId="0" xfId="0" applyFont="1" applyAlignment="1">
      <alignment horizontal="justify" vertical="justify" wrapText="1"/>
    </xf>
    <xf numFmtId="43" fontId="22" fillId="0" borderId="36" xfId="1" applyFont="1" applyFill="1" applyBorder="1"/>
    <xf numFmtId="4" fontId="22" fillId="0" borderId="13" xfId="0" applyNumberFormat="1" applyFont="1" applyBorder="1" applyAlignment="1">
      <alignment vertical="center" wrapText="1"/>
    </xf>
    <xf numFmtId="0" fontId="21" fillId="4" borderId="11" xfId="0" applyFont="1" applyFill="1" applyBorder="1" applyAlignment="1">
      <alignment horizontal="center" vertical="distributed" wrapText="1"/>
    </xf>
    <xf numFmtId="4" fontId="22" fillId="0" borderId="29" xfId="0" applyNumberFormat="1" applyFont="1" applyBorder="1" applyAlignment="1">
      <alignment vertical="center" wrapText="1"/>
    </xf>
    <xf numFmtId="4" fontId="22" fillId="0" borderId="29" xfId="0" applyNumberFormat="1" applyFont="1" applyBorder="1"/>
    <xf numFmtId="4" fontId="22" fillId="0" borderId="6" xfId="0" applyNumberFormat="1" applyFont="1" applyBorder="1"/>
    <xf numFmtId="4" fontId="22" fillId="0" borderId="11" xfId="0" applyNumberFormat="1" applyFont="1" applyBorder="1"/>
    <xf numFmtId="4" fontId="21" fillId="5" borderId="13" xfId="0" applyNumberFormat="1" applyFont="1" applyFill="1" applyBorder="1" applyAlignment="1">
      <alignment vertical="center" wrapText="1"/>
    </xf>
    <xf numFmtId="4" fontId="22" fillId="0" borderId="11" xfId="0" applyNumberFormat="1" applyFont="1" applyBorder="1" applyAlignment="1">
      <alignment vertical="center" wrapText="1"/>
    </xf>
    <xf numFmtId="164" fontId="22" fillId="2" borderId="35" xfId="1" applyNumberFormat="1" applyFont="1" applyFill="1" applyBorder="1" applyAlignment="1"/>
    <xf numFmtId="164" fontId="22" fillId="0" borderId="4" xfId="1" applyNumberFormat="1" applyFont="1" applyFill="1" applyBorder="1"/>
    <xf numFmtId="164" fontId="22" fillId="2" borderId="29" xfId="1" applyNumberFormat="1" applyFont="1" applyFill="1" applyBorder="1" applyAlignment="1"/>
    <xf numFmtId="164" fontId="22" fillId="0" borderId="30" xfId="1" applyNumberFormat="1" applyFont="1" applyFill="1" applyBorder="1"/>
    <xf numFmtId="164" fontId="22" fillId="2" borderId="2" xfId="1" applyNumberFormat="1" applyFont="1" applyFill="1" applyBorder="1" applyAlignment="1"/>
    <xf numFmtId="164" fontId="22" fillId="0" borderId="3" xfId="1" applyNumberFormat="1" applyFont="1" applyFill="1" applyBorder="1"/>
    <xf numFmtId="164" fontId="22" fillId="0" borderId="11" xfId="1" applyNumberFormat="1" applyFont="1" applyFill="1" applyBorder="1"/>
    <xf numFmtId="4" fontId="22" fillId="0" borderId="36" xfId="0" applyNumberFormat="1" applyFont="1" applyBorder="1"/>
    <xf numFmtId="164" fontId="22" fillId="0" borderId="24" xfId="1" applyNumberFormat="1" applyFont="1" applyFill="1" applyBorder="1"/>
    <xf numFmtId="164" fontId="22" fillId="0" borderId="7" xfId="1" applyNumberFormat="1" applyFont="1" applyFill="1" applyBorder="1"/>
    <xf numFmtId="43" fontId="21" fillId="3" borderId="27" xfId="1" applyFont="1" applyFill="1" applyBorder="1" applyAlignment="1"/>
    <xf numFmtId="4" fontId="22" fillId="0" borderId="24" xfId="0" applyNumberFormat="1" applyFont="1" applyBorder="1" applyAlignment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43" fontId="22" fillId="2" borderId="23" xfId="1" applyFont="1" applyFill="1" applyBorder="1" applyAlignment="1"/>
    <xf numFmtId="164" fontId="22" fillId="0" borderId="7" xfId="1" applyNumberFormat="1" applyFont="1" applyFill="1" applyBorder="1" applyAlignment="1">
      <alignment horizontal="right"/>
    </xf>
    <xf numFmtId="164" fontId="21" fillId="5" borderId="45" xfId="1" applyNumberFormat="1" applyFont="1" applyFill="1" applyBorder="1"/>
    <xf numFmtId="164" fontId="21" fillId="5" borderId="20" xfId="1" applyNumberFormat="1" applyFont="1" applyFill="1" applyBorder="1"/>
    <xf numFmtId="164" fontId="21" fillId="5" borderId="13" xfId="1" applyNumberFormat="1" applyFont="1" applyFill="1" applyBorder="1" applyAlignment="1">
      <alignment horizontal="right"/>
    </xf>
    <xf numFmtId="164" fontId="22" fillId="0" borderId="13" xfId="1" applyNumberFormat="1" applyFont="1" applyFill="1" applyBorder="1" applyAlignment="1">
      <alignment horizontal="right"/>
    </xf>
    <xf numFmtId="0" fontId="26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7" fillId="0" borderId="0" xfId="0" applyFont="1"/>
    <xf numFmtId="0" fontId="9" fillId="4" borderId="16" xfId="0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21" fillId="0" borderId="23" xfId="1" applyFont="1" applyFill="1" applyBorder="1"/>
    <xf numFmtId="164" fontId="21" fillId="2" borderId="30" xfId="1" applyNumberFormat="1" applyFont="1" applyFill="1" applyBorder="1" applyAlignment="1"/>
    <xf numFmtId="0" fontId="4" fillId="0" borderId="0" xfId="0" applyFont="1" applyAlignment="1">
      <alignment horizontal="justify" vertical="justify" wrapText="1"/>
    </xf>
    <xf numFmtId="0" fontId="4" fillId="3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4" borderId="4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32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4" borderId="41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49" fontId="21" fillId="3" borderId="38" xfId="0" applyNumberFormat="1" applyFont="1" applyFill="1" applyBorder="1" applyAlignment="1">
      <alignment horizontal="center" vertical="center"/>
    </xf>
    <xf numFmtId="49" fontId="21" fillId="3" borderId="32" xfId="0" applyNumberFormat="1" applyFont="1" applyFill="1" applyBorder="1" applyAlignment="1">
      <alignment horizontal="center" vertical="center"/>
    </xf>
    <xf numFmtId="49" fontId="21" fillId="3" borderId="39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95-414D-B72B-53F26BDD3232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95-414D-B72B-53F26BDD3232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95-414D-B72B-53F26BDD3232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95-414D-B72B-53F26BDD3232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5-414D-B72B-53F26BDD323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95-414D-B72B-53F26BDD3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441472"/>
        <c:axId val="112362624"/>
        <c:axId val="0"/>
      </c:bar3DChart>
      <c:catAx>
        <c:axId val="100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362624"/>
        <c:crosses val="autoZero"/>
        <c:auto val="1"/>
        <c:lblAlgn val="ctr"/>
        <c:lblOffset val="100"/>
        <c:noMultiLvlLbl val="0"/>
      </c:catAx>
      <c:valAx>
        <c:axId val="1123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93-4FBA-9332-498B2903D9F2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76.267.682,03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93-4FBA-9332-498B2903D9F2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22.059.381,85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93-4FBA-9332-498B2903D9F2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59.338.741,18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93-4FBA-9332-498B2903D9F2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7.612.428,61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93-4FBA-9332-498B2903D9F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93-4FBA-9332-498B2903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53248"/>
        <c:axId val="104333696"/>
        <c:axId val="0"/>
      </c:bar3DChart>
      <c:catAx>
        <c:axId val="11565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333696"/>
        <c:crosses val="autoZero"/>
        <c:auto val="1"/>
        <c:lblAlgn val="ctr"/>
        <c:lblOffset val="100"/>
        <c:noMultiLvlLbl val="0"/>
      </c:catAx>
      <c:valAx>
        <c:axId val="1043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653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accent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10-4D6F-A97E-A186E6B5B2B7}"/>
                </c:ext>
              </c:extLst>
            </c:dLbl>
            <c:dLbl>
              <c:idx val="1"/>
              <c:layout>
                <c:manualLayout>
                  <c:x val="1.6869095816464238E-3"/>
                  <c:y val="-2.777777777777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10-4D6F-A97E-A186E6B5B2B7}"/>
                </c:ext>
              </c:extLst>
            </c:dLbl>
            <c:dLbl>
              <c:idx val="2"/>
              <c:layout>
                <c:manualLayout>
                  <c:x val="3.3738191632928477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10-4D6F-A97E-A186E6B5B2B7}"/>
                </c:ext>
              </c:extLst>
            </c:dLbl>
            <c:dLbl>
              <c:idx val="3"/>
              <c:layout>
                <c:manualLayout>
                  <c:x val="1.6869095816464238E-3"/>
                  <c:y val="-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10-4D6F-A97E-A186E6B5B2B7}"/>
                </c:ext>
              </c:extLst>
            </c:dLbl>
            <c:dLbl>
              <c:idx val="4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10-4D6F-A97E-A186E6B5B2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LIBERR</c:v>
              </c:pt>
              <c:pt idx="4">
                <c:v>EXECUTADO</c:v>
              </c:pt>
            </c:strLit>
          </c:cat>
          <c:val>
            <c:numRef>
              <c:f>'MAR 25'!$C$78:$G$78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76417692.030000001</c:v>
                </c:pt>
                <c:pt idx="2">
                  <c:v>41443676.129999995</c:v>
                </c:pt>
                <c:pt idx="3">
                  <c:v>40203303.769999996</c:v>
                </c:pt>
                <c:pt idx="4">
                  <c:v>19247311.859999999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10-4D6F-A97E-A186E6B5B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383616"/>
        <c:axId val="104385152"/>
        <c:axId val="0"/>
      </c:bar3DChart>
      <c:catAx>
        <c:axId val="1043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4385152"/>
        <c:crosses val="autoZero"/>
        <c:auto val="1"/>
        <c:lblAlgn val="ctr"/>
        <c:lblOffset val="100"/>
        <c:noMultiLvlLbl val="0"/>
      </c:catAx>
      <c:valAx>
        <c:axId val="10438515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04383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769620</xdr:colOff>
      <xdr:row>2</xdr:row>
      <xdr:rowOff>167640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106680</xdr:rowOff>
    </xdr:to>
    <xdr:sp macro="" textlink="">
      <xdr:nvSpPr>
        <xdr:cNvPr id="2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481060" y="14645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281940</xdr:colOff>
      <xdr:row>77</xdr:row>
      <xdr:rowOff>53340</xdr:rowOff>
    </xdr:from>
    <xdr:to>
      <xdr:col>5</xdr:col>
      <xdr:colOff>586740</xdr:colOff>
      <xdr:row>78</xdr:row>
      <xdr:rowOff>160020</xdr:rowOff>
    </xdr:to>
    <xdr:sp macro="" textlink="">
      <xdr:nvSpPr>
        <xdr:cNvPr id="3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726680" y="14698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481060" y="14645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239000" y="14340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94860" y="14698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pt-BR"/>
            <a:t>   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83</xdr:row>
      <xdr:rowOff>45720</xdr:rowOff>
    </xdr:from>
    <xdr:to>
      <xdr:col>10</xdr:col>
      <xdr:colOff>7620</xdr:colOff>
      <xdr:row>98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594360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868680</xdr:colOff>
      <xdr:row>84</xdr:row>
      <xdr:rowOff>57150</xdr:rowOff>
    </xdr:from>
    <xdr:to>
      <xdr:col>7</xdr:col>
      <xdr:colOff>91440</xdr:colOff>
      <xdr:row>99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678180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353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76200</xdr:rowOff>
    </xdr:to>
    <xdr:sp macro="" textlink="">
      <xdr:nvSpPr>
        <xdr:cNvPr id="4097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884682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78</xdr:row>
      <xdr:rowOff>53340</xdr:rowOff>
    </xdr:from>
    <xdr:to>
      <xdr:col>4</xdr:col>
      <xdr:colOff>342900</xdr:colOff>
      <xdr:row>79</xdr:row>
      <xdr:rowOff>129540</xdr:rowOff>
    </xdr:to>
    <xdr:sp macro="" textlink="">
      <xdr:nvSpPr>
        <xdr:cNvPr id="4098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60654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76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693420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277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78</xdr:row>
      <xdr:rowOff>53340</xdr:rowOff>
    </xdr:from>
    <xdr:to>
      <xdr:col>4</xdr:col>
      <xdr:colOff>342900</xdr:colOff>
      <xdr:row>79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76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03920" y="15994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6047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03920" y="15994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5674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39318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678180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9318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185660" y="1549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05206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647700</xdr:colOff>
      <xdr:row>3</xdr:row>
      <xdr:rowOff>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121920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869680" y="1575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175260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2846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869680" y="1575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520940" y="1543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3306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106680</xdr:rowOff>
    </xdr:to>
    <xdr:sp macro="" textlink="">
      <xdr:nvSpPr>
        <xdr:cNvPr id="2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2980" y="14638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281940</xdr:colOff>
      <xdr:row>77</xdr:row>
      <xdr:rowOff>53340</xdr:rowOff>
    </xdr:from>
    <xdr:to>
      <xdr:col>5</xdr:col>
      <xdr:colOff>586740</xdr:colOff>
      <xdr:row>78</xdr:row>
      <xdr:rowOff>160020</xdr:rowOff>
    </xdr:to>
    <xdr:sp macro="" textlink="">
      <xdr:nvSpPr>
        <xdr:cNvPr id="3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4698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602980" y="14638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434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15840" y="14691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pt-BR"/>
            <a:t>    </a:t>
          </a:r>
        </a:p>
      </xdr:txBody>
    </xdr:sp>
    <xdr:clientData/>
  </xdr:oneCellAnchor>
  <xdr:oneCellAnchor>
    <xdr:from>
      <xdr:col>3</xdr:col>
      <xdr:colOff>38100</xdr:colOff>
      <xdr:row>78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594860" y="14698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pt-BR"/>
            <a:t> 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1"/>
  <sheetViews>
    <sheetView workbookViewId="0">
      <selection sqref="A1:K81"/>
    </sheetView>
  </sheetViews>
  <sheetFormatPr defaultRowHeight="14.5" x14ac:dyDescent="0.35"/>
  <cols>
    <col min="1" max="1" width="6.36328125" customWidth="1"/>
    <col min="2" max="2" width="44.453125" customWidth="1"/>
    <col min="3" max="3" width="15.6328125" customWidth="1"/>
    <col min="4" max="4" width="27" customWidth="1"/>
    <col min="5" max="7" width="15.08984375" customWidth="1"/>
  </cols>
  <sheetData>
    <row r="1" spans="1:11" ht="15.5" x14ac:dyDescent="0.35">
      <c r="A1" s="426" t="s">
        <v>15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ht="15.5" x14ac:dyDescent="0.35">
      <c r="A2" s="426" t="s">
        <v>38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1" ht="15.5" x14ac:dyDescent="0.35">
      <c r="A3" s="426" t="s">
        <v>71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ht="15.5" x14ac:dyDescent="0.35">
      <c r="A4" s="326"/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ht="16" thickBot="1" x14ac:dyDescent="0.4">
      <c r="A5" s="326" t="s">
        <v>95</v>
      </c>
      <c r="B5" s="188"/>
      <c r="C5" s="188"/>
      <c r="D5" s="188"/>
      <c r="E5" s="188" t="s">
        <v>84</v>
      </c>
      <c r="F5" s="188"/>
      <c r="G5" s="188"/>
      <c r="H5" s="188"/>
      <c r="I5" s="188"/>
      <c r="J5" s="188"/>
      <c r="K5" s="188" t="s">
        <v>0</v>
      </c>
    </row>
    <row r="6" spans="1:11" ht="15" thickBot="1" x14ac:dyDescent="0.4">
      <c r="A6" s="398" t="s">
        <v>1</v>
      </c>
      <c r="B6" s="401" t="s">
        <v>2</v>
      </c>
      <c r="C6" s="404"/>
      <c r="D6" s="404"/>
      <c r="E6" s="404"/>
      <c r="F6" s="404"/>
      <c r="G6" s="405"/>
      <c r="H6" s="406" t="s">
        <v>10</v>
      </c>
      <c r="I6" s="407"/>
      <c r="J6" s="408"/>
      <c r="K6" s="409"/>
    </row>
    <row r="7" spans="1:11" x14ac:dyDescent="0.35">
      <c r="A7" s="399"/>
      <c r="B7" s="402"/>
      <c r="C7" s="410" t="s">
        <v>17</v>
      </c>
      <c r="D7" s="411"/>
      <c r="E7" s="411" t="s">
        <v>79</v>
      </c>
      <c r="F7" s="411" t="s">
        <v>18</v>
      </c>
      <c r="G7" s="413" t="s">
        <v>19</v>
      </c>
      <c r="H7" s="415" t="s">
        <v>11</v>
      </c>
      <c r="I7" s="417" t="s">
        <v>12</v>
      </c>
      <c r="J7" s="417" t="s">
        <v>20</v>
      </c>
      <c r="K7" s="395" t="s">
        <v>14</v>
      </c>
    </row>
    <row r="8" spans="1:11" ht="25.25" customHeight="1" thickBot="1" x14ac:dyDescent="0.4">
      <c r="A8" s="400"/>
      <c r="B8" s="403"/>
      <c r="C8" s="324" t="s">
        <v>16</v>
      </c>
      <c r="D8" s="296" t="s">
        <v>80</v>
      </c>
      <c r="E8" s="412"/>
      <c r="F8" s="412"/>
      <c r="G8" s="414"/>
      <c r="H8" s="416"/>
      <c r="I8" s="418"/>
      <c r="J8" s="418"/>
      <c r="K8" s="396"/>
    </row>
    <row r="9" spans="1:11" ht="15" thickBot="1" x14ac:dyDescent="0.4">
      <c r="A9" s="419">
        <v>801</v>
      </c>
      <c r="B9" s="201" t="s">
        <v>44</v>
      </c>
      <c r="C9" s="213">
        <f>SUM(C10:C11)</f>
        <v>63342000</v>
      </c>
      <c r="D9" s="213">
        <f>SUM(D10:D11)</f>
        <v>63342000</v>
      </c>
      <c r="E9" s="213">
        <f>SUM(E10:E11)</f>
        <v>49420017.740000002</v>
      </c>
      <c r="F9" s="213">
        <f>SUM(F10:F11)</f>
        <v>13921982.259999998</v>
      </c>
      <c r="G9" s="213">
        <f>SUM(G10:G11)</f>
        <v>44066106.810000002</v>
      </c>
      <c r="H9" s="216"/>
      <c r="I9" s="216"/>
      <c r="J9" s="216"/>
      <c r="K9" s="280"/>
    </row>
    <row r="10" spans="1:11" ht="15" thickBot="1" x14ac:dyDescent="0.4">
      <c r="A10" s="420"/>
      <c r="B10" s="197" t="s">
        <v>27</v>
      </c>
      <c r="C10" s="263">
        <v>0</v>
      </c>
      <c r="D10" s="263">
        <v>0</v>
      </c>
      <c r="E10" s="263">
        <v>0</v>
      </c>
      <c r="F10" s="218">
        <v>0</v>
      </c>
      <c r="G10" s="219">
        <v>0</v>
      </c>
      <c r="H10" s="231" t="e">
        <f>SUM(E10/D10*100)</f>
        <v>#DIV/0!</v>
      </c>
      <c r="I10" s="231" t="e">
        <f>SUM(F10/D10*100)</f>
        <v>#DIV/0!</v>
      </c>
      <c r="J10" s="220" t="e">
        <f>SUM(G10/E10*100)</f>
        <v>#DIV/0!</v>
      </c>
      <c r="K10" s="221" t="e">
        <f>(D10*100)/$D$82</f>
        <v>#DIV/0!</v>
      </c>
    </row>
    <row r="11" spans="1:11" ht="15" thickBot="1" x14ac:dyDescent="0.4">
      <c r="A11" s="421"/>
      <c r="B11" s="198" t="s">
        <v>26</v>
      </c>
      <c r="C11" s="223">
        <v>63342000</v>
      </c>
      <c r="D11" s="223">
        <v>63342000</v>
      </c>
      <c r="E11" s="297">
        <v>49420017.740000002</v>
      </c>
      <c r="F11" s="223">
        <f>SUM(D11-E11)</f>
        <v>13921982.259999998</v>
      </c>
      <c r="G11" s="298">
        <v>44066106.810000002</v>
      </c>
      <c r="H11" s="248">
        <f>SUM(E11/D11*100)</f>
        <v>78.020930409522919</v>
      </c>
      <c r="I11" s="248">
        <f>SUM(F11/D11*100)</f>
        <v>21.979069590477092</v>
      </c>
      <c r="J11" s="240">
        <f>SUM(G11/E11*100)</f>
        <v>89.166513540794213</v>
      </c>
      <c r="K11" s="249">
        <v>81.81</v>
      </c>
    </row>
    <row r="12" spans="1:11" ht="15" thickBot="1" x14ac:dyDescent="0.4">
      <c r="A12" s="419">
        <v>803</v>
      </c>
      <c r="B12" s="199" t="s">
        <v>4</v>
      </c>
      <c r="C12" s="281">
        <v>0</v>
      </c>
      <c r="D12" s="281">
        <v>0</v>
      </c>
      <c r="E12" s="281">
        <v>0</v>
      </c>
      <c r="F12" s="281">
        <v>0</v>
      </c>
      <c r="G12" s="226">
        <f>SUM(G13)</f>
        <v>0</v>
      </c>
      <c r="H12" s="216" t="e">
        <f>SUM(I13)</f>
        <v>#DIV/0!</v>
      </c>
      <c r="I12" s="216" t="e">
        <f>SUM(J13)</f>
        <v>#DIV/0!</v>
      </c>
      <c r="J12" s="216" t="e">
        <f>SUM(J13)</f>
        <v>#DIV/0!</v>
      </c>
      <c r="K12" s="217" t="e">
        <f>SUM(K13)</f>
        <v>#DIV/0!</v>
      </c>
    </row>
    <row r="13" spans="1:11" ht="15" thickBot="1" x14ac:dyDescent="0.4">
      <c r="A13" s="420"/>
      <c r="B13" s="200" t="s">
        <v>26</v>
      </c>
      <c r="C13" s="219">
        <v>0</v>
      </c>
      <c r="D13" s="219">
        <v>0</v>
      </c>
      <c r="E13" s="219">
        <v>0</v>
      </c>
      <c r="F13" s="218">
        <f>SUM(D13-E13)</f>
        <v>0</v>
      </c>
      <c r="G13" s="219">
        <v>0</v>
      </c>
      <c r="H13" s="228" t="e">
        <f>SUM(E13/D13*100)</f>
        <v>#DIV/0!</v>
      </c>
      <c r="I13" s="228" t="e">
        <f>SUM(F13/D13*100)</f>
        <v>#DIV/0!</v>
      </c>
      <c r="J13" s="220" t="e">
        <f>SUM(G13/E13*100)</f>
        <v>#DIV/0!</v>
      </c>
      <c r="K13" s="221" t="e">
        <f>(D13*100)/$D$82</f>
        <v>#DIV/0!</v>
      </c>
    </row>
    <row r="14" spans="1:11" ht="15" thickBot="1" x14ac:dyDescent="0.4">
      <c r="A14" s="419">
        <v>804</v>
      </c>
      <c r="B14" s="201" t="s">
        <v>5</v>
      </c>
      <c r="C14" s="213">
        <f>SUM(C15:C16)</f>
        <v>280000</v>
      </c>
      <c r="D14" s="213">
        <f>SUM(D15:D16)</f>
        <v>190000</v>
      </c>
      <c r="E14" s="213">
        <f>SUM(E15:E16)</f>
        <v>75249.009999999995</v>
      </c>
      <c r="F14" s="213">
        <f>SUM(F15:F16)</f>
        <v>114750.99</v>
      </c>
      <c r="G14" s="214">
        <f>SUM(G15:G16)</f>
        <v>64570.84</v>
      </c>
      <c r="H14" s="215"/>
      <c r="I14" s="216"/>
      <c r="J14" s="216"/>
      <c r="K14" s="217"/>
    </row>
    <row r="15" spans="1:11" x14ac:dyDescent="0.35">
      <c r="A15" s="420"/>
      <c r="B15" s="200" t="s">
        <v>26</v>
      </c>
      <c r="C15" s="218">
        <v>0</v>
      </c>
      <c r="D15" s="218">
        <v>0</v>
      </c>
      <c r="E15" s="219">
        <v>0</v>
      </c>
      <c r="F15" s="218">
        <f>SUM(D15-E15)</f>
        <v>0</v>
      </c>
      <c r="G15" s="219">
        <v>0</v>
      </c>
      <c r="H15" s="220" t="e">
        <f>SUM(E15/D15*100)</f>
        <v>#DIV/0!</v>
      </c>
      <c r="I15" s="220" t="e">
        <f>SUM(F15/D15*100)</f>
        <v>#DIV/0!</v>
      </c>
      <c r="J15" s="220" t="e">
        <f>SUM(G15/E15*100)</f>
        <v>#DIV/0!</v>
      </c>
      <c r="K15" s="221" t="e">
        <f>(D15*100)/$D$82</f>
        <v>#DIV/0!</v>
      </c>
    </row>
    <row r="16" spans="1:11" ht="15" thickBot="1" x14ac:dyDescent="0.4">
      <c r="A16" s="421"/>
      <c r="B16" s="202" t="s">
        <v>28</v>
      </c>
      <c r="C16" s="222">
        <v>280000</v>
      </c>
      <c r="D16" s="222">
        <v>190000</v>
      </c>
      <c r="E16" s="299">
        <v>75249.009999999995</v>
      </c>
      <c r="F16" s="223">
        <f>SUM(D16-E16)</f>
        <v>114750.99</v>
      </c>
      <c r="G16" s="299">
        <v>64570.84</v>
      </c>
      <c r="H16" s="224">
        <f>SUM(E16/D16*100)</f>
        <v>39.604742105263156</v>
      </c>
      <c r="I16" s="224">
        <f>SUM(F16/D16*100)</f>
        <v>60.395257894736844</v>
      </c>
      <c r="J16" s="224">
        <f>SUM(G16/E16*100)</f>
        <v>85.809554172207712</v>
      </c>
      <c r="K16" s="225">
        <v>0.4</v>
      </c>
    </row>
    <row r="17" spans="1:11" ht="15" thickBot="1" x14ac:dyDescent="0.4">
      <c r="A17" s="419">
        <v>802</v>
      </c>
      <c r="B17" s="201" t="s">
        <v>21</v>
      </c>
      <c r="C17" s="226">
        <f>SUM(C18:C20)</f>
        <v>7063480</v>
      </c>
      <c r="D17" s="213">
        <f>SUM(D18:D20)</f>
        <v>9678910.7400000002</v>
      </c>
      <c r="E17" s="213">
        <f>SUM(E18:E20)</f>
        <v>8627534.7899999991</v>
      </c>
      <c r="F17" s="213">
        <f>SUM(F18:F20)</f>
        <v>1051375.9499999997</v>
      </c>
      <c r="G17" s="226">
        <f>SUM(G18:G20)</f>
        <v>8144576.9900000002</v>
      </c>
      <c r="H17" s="216"/>
      <c r="I17" s="216"/>
      <c r="J17" s="216"/>
      <c r="K17" s="217"/>
    </row>
    <row r="18" spans="1:11" x14ac:dyDescent="0.35">
      <c r="A18" s="420"/>
      <c r="B18" s="200" t="s">
        <v>26</v>
      </c>
      <c r="C18" s="227">
        <v>2889480</v>
      </c>
      <c r="D18" s="227">
        <v>2889480</v>
      </c>
      <c r="E18" s="219">
        <v>2364864.06</v>
      </c>
      <c r="F18" s="223">
        <f>SUM(D18-E18)</f>
        <v>524615.93999999994</v>
      </c>
      <c r="G18" s="219">
        <v>2214491.94</v>
      </c>
      <c r="H18" s="228">
        <f>SUM(E18/D18*100)</f>
        <v>81.843932472278752</v>
      </c>
      <c r="I18" s="228">
        <f t="shared" ref="I18:J20" si="0">SUM(F18/D18*100)</f>
        <v>18.156067527721248</v>
      </c>
      <c r="J18" s="228">
        <f t="shared" si="0"/>
        <v>93.641405333040566</v>
      </c>
      <c r="K18" s="221">
        <v>4.5</v>
      </c>
    </row>
    <row r="19" spans="1:11" ht="15" thickBot="1" x14ac:dyDescent="0.4">
      <c r="A19" s="420"/>
      <c r="B19" s="203" t="s">
        <v>58</v>
      </c>
      <c r="C19" s="229">
        <v>0</v>
      </c>
      <c r="D19" s="229">
        <v>645430.74</v>
      </c>
      <c r="E19" s="230">
        <v>645430.74</v>
      </c>
      <c r="F19" s="263">
        <v>0</v>
      </c>
      <c r="G19" s="230">
        <v>634621.63</v>
      </c>
      <c r="H19" s="231">
        <f>SUM(E19/D19*100)</f>
        <v>100</v>
      </c>
      <c r="I19" s="231">
        <f t="shared" si="0"/>
        <v>0</v>
      </c>
      <c r="J19" s="231">
        <f t="shared" si="0"/>
        <v>98.325287388697973</v>
      </c>
      <c r="K19" s="225" t="e">
        <f>(D19*100)/$D$82</f>
        <v>#DIV/0!</v>
      </c>
    </row>
    <row r="20" spans="1:11" ht="15" thickBot="1" x14ac:dyDescent="0.4">
      <c r="A20" s="421"/>
      <c r="B20" s="204" t="s">
        <v>27</v>
      </c>
      <c r="C20" s="232">
        <v>4174000</v>
      </c>
      <c r="D20" s="232">
        <v>6144000</v>
      </c>
      <c r="E20" s="300">
        <v>5617239.9900000002</v>
      </c>
      <c r="F20" s="223">
        <f>SUM(D20-E20)</f>
        <v>526760.00999999978</v>
      </c>
      <c r="G20" s="300">
        <v>5295463.42</v>
      </c>
      <c r="H20" s="224">
        <f>SUM(E20/D20*100)</f>
        <v>91.426432128906256</v>
      </c>
      <c r="I20" s="224">
        <f t="shared" si="0"/>
        <v>8.5735678710937453</v>
      </c>
      <c r="J20" s="224">
        <f t="shared" si="0"/>
        <v>94.271625022736472</v>
      </c>
      <c r="K20" s="233">
        <v>4.2699999999999996</v>
      </c>
    </row>
    <row r="21" spans="1:11" ht="15" thickBot="1" x14ac:dyDescent="0.4">
      <c r="A21" s="419">
        <v>37</v>
      </c>
      <c r="B21" s="201" t="s">
        <v>74</v>
      </c>
      <c r="C21" s="226">
        <f>SUM(C22:C26)</f>
        <v>751980</v>
      </c>
      <c r="D21" s="213">
        <f>SUM(D22:D26)</f>
        <v>548510.78</v>
      </c>
      <c r="E21" s="213">
        <f>SUM(E22:E26)</f>
        <v>454570.66000000003</v>
      </c>
      <c r="F21" s="213">
        <f>SUM(F22:F26)</f>
        <v>93940.119999999981</v>
      </c>
      <c r="G21" s="226">
        <f>SUM(G22:G26)</f>
        <v>282684.61</v>
      </c>
      <c r="H21" s="216"/>
      <c r="I21" s="216"/>
      <c r="J21" s="216"/>
      <c r="K21" s="217"/>
    </row>
    <row r="22" spans="1:11" x14ac:dyDescent="0.35">
      <c r="A22" s="420"/>
      <c r="B22" s="200" t="s">
        <v>28</v>
      </c>
      <c r="C22" s="227">
        <v>520000</v>
      </c>
      <c r="D22" s="227">
        <v>300000</v>
      </c>
      <c r="E22" s="219">
        <v>266130.34000000003</v>
      </c>
      <c r="F22" s="294">
        <f>SUM(D22-E22)</f>
        <v>33869.659999999974</v>
      </c>
      <c r="G22" s="219">
        <v>166748.69</v>
      </c>
      <c r="H22" s="228">
        <f>SUM(E22/D22*100)</f>
        <v>88.710113333333339</v>
      </c>
      <c r="I22" s="228">
        <f t="shared" ref="I22:J26" si="1">SUM(F22/D22*100)</f>
        <v>11.289886666666659</v>
      </c>
      <c r="J22" s="234">
        <f t="shared" si="1"/>
        <v>62.656775623553472</v>
      </c>
      <c r="K22" s="221" t="e">
        <f>(D22*100)/$D$82</f>
        <v>#DIV/0!</v>
      </c>
    </row>
    <row r="23" spans="1:11" x14ac:dyDescent="0.35">
      <c r="A23" s="420"/>
      <c r="B23" s="205" t="s">
        <v>75</v>
      </c>
      <c r="C23" s="223">
        <v>100000</v>
      </c>
      <c r="D23" s="263">
        <v>0</v>
      </c>
      <c r="E23" s="298">
        <v>0</v>
      </c>
      <c r="F23" s="263">
        <v>0</v>
      </c>
      <c r="G23" s="298">
        <v>0</v>
      </c>
      <c r="H23" s="235" t="e">
        <f>SUM(E23/D23*100)</f>
        <v>#DIV/0!</v>
      </c>
      <c r="I23" s="236" t="e">
        <f t="shared" si="1"/>
        <v>#DIV/0!</v>
      </c>
      <c r="J23" s="237" t="e">
        <f t="shared" si="1"/>
        <v>#DIV/0!</v>
      </c>
      <c r="K23" s="238" t="e">
        <f>(D23*100)/$D$82</f>
        <v>#DIV/0!</v>
      </c>
    </row>
    <row r="24" spans="1:11" ht="15" thickBot="1" x14ac:dyDescent="0.4">
      <c r="A24" s="420"/>
      <c r="B24" s="205" t="s">
        <v>69</v>
      </c>
      <c r="C24" s="239">
        <v>0</v>
      </c>
      <c r="D24" s="239">
        <v>89594.28</v>
      </c>
      <c r="E24" s="298">
        <v>62457.42</v>
      </c>
      <c r="F24" s="223">
        <f>SUM(D24-E24)</f>
        <v>27136.86</v>
      </c>
      <c r="G24" s="298">
        <v>62457.42</v>
      </c>
      <c r="H24" s="240">
        <f>SUM(E24/D24*100)</f>
        <v>69.711392289775645</v>
      </c>
      <c r="I24" s="241">
        <f t="shared" si="1"/>
        <v>30.288607710224358</v>
      </c>
      <c r="J24" s="242">
        <f t="shared" si="1"/>
        <v>100</v>
      </c>
      <c r="K24" s="233" t="e">
        <f>(D24*100)/$D$82</f>
        <v>#DIV/0!</v>
      </c>
    </row>
    <row r="25" spans="1:11" ht="15" thickBot="1" x14ac:dyDescent="0.4">
      <c r="A25" s="420"/>
      <c r="B25" s="203" t="s">
        <v>76</v>
      </c>
      <c r="C25" s="229">
        <v>0</v>
      </c>
      <c r="D25" s="229">
        <v>26936.5</v>
      </c>
      <c r="E25" s="230">
        <v>26936.5</v>
      </c>
      <c r="F25" s="218">
        <f>SUM(D25-E25)</f>
        <v>0</v>
      </c>
      <c r="G25" s="230">
        <v>26936.5</v>
      </c>
      <c r="H25" s="235">
        <f>SUM(E25/D25*100)</f>
        <v>100</v>
      </c>
      <c r="I25" s="236">
        <f t="shared" si="1"/>
        <v>0</v>
      </c>
      <c r="J25" s="230">
        <f t="shared" si="1"/>
        <v>100</v>
      </c>
      <c r="K25" s="225" t="e">
        <f>(D25*100)/$D$82</f>
        <v>#DIV/0!</v>
      </c>
    </row>
    <row r="26" spans="1:11" ht="15" thickBot="1" x14ac:dyDescent="0.4">
      <c r="A26" s="421"/>
      <c r="B26" s="204" t="s">
        <v>33</v>
      </c>
      <c r="C26" s="232">
        <v>131980</v>
      </c>
      <c r="D26" s="232">
        <v>131980</v>
      </c>
      <c r="E26" s="300">
        <v>99046.399999999994</v>
      </c>
      <c r="F26" s="232">
        <f>SUM(D26-E26)</f>
        <v>32933.600000000006</v>
      </c>
      <c r="G26" s="300">
        <v>26542</v>
      </c>
      <c r="H26" s="243">
        <f>SUM(E26/D26*100)</f>
        <v>75.046522200333371</v>
      </c>
      <c r="I26" s="244">
        <f t="shared" si="1"/>
        <v>24.953477799666622</v>
      </c>
      <c r="J26" s="245">
        <f t="shared" si="1"/>
        <v>26.797541354355133</v>
      </c>
      <c r="K26" s="233" t="e">
        <f>(D26*100)/$D$82</f>
        <v>#DIV/0!</v>
      </c>
    </row>
    <row r="27" spans="1:11" ht="15" thickBot="1" x14ac:dyDescent="0.4">
      <c r="A27" s="419">
        <v>38</v>
      </c>
      <c r="B27" s="201" t="s">
        <v>59</v>
      </c>
      <c r="C27" s="226">
        <f>SUM(C28:C32)</f>
        <v>155090</v>
      </c>
      <c r="D27" s="213">
        <f>SUM(D28:D32)</f>
        <v>824215.69</v>
      </c>
      <c r="E27" s="226">
        <f>SUM(E28:E32)</f>
        <v>472011.56999999995</v>
      </c>
      <c r="F27" s="213">
        <f>SUM(F28:F32)</f>
        <v>352204.12</v>
      </c>
      <c r="G27" s="226">
        <f>SUM(G28:G32)</f>
        <v>386265.72</v>
      </c>
      <c r="H27" s="216"/>
      <c r="I27" s="216"/>
      <c r="J27" s="216"/>
      <c r="K27" s="217"/>
    </row>
    <row r="28" spans="1:11" x14ac:dyDescent="0.35">
      <c r="A28" s="420"/>
      <c r="B28" s="200" t="s">
        <v>30</v>
      </c>
      <c r="C28" s="227">
        <v>150000</v>
      </c>
      <c r="D28" s="227">
        <v>439500</v>
      </c>
      <c r="E28" s="219">
        <v>230478.49</v>
      </c>
      <c r="F28" s="227">
        <f t="shared" ref="F28:F36" si="2">SUM(D28-E28)</f>
        <v>209021.51</v>
      </c>
      <c r="G28" s="219">
        <v>187774.05</v>
      </c>
      <c r="H28" s="220">
        <f>SUM(E28/D28*100)</f>
        <v>52.441067121729233</v>
      </c>
      <c r="I28" s="228">
        <f t="shared" ref="I28:J32" si="3">SUM(F28/D28*100)</f>
        <v>47.558932878270767</v>
      </c>
      <c r="J28" s="234">
        <f t="shared" si="3"/>
        <v>81.471398914493065</v>
      </c>
      <c r="K28" s="221" t="e">
        <f>(D28*100)/$D$82</f>
        <v>#DIV/0!</v>
      </c>
    </row>
    <row r="29" spans="1:11" x14ac:dyDescent="0.35">
      <c r="A29" s="420"/>
      <c r="B29" s="203" t="s">
        <v>32</v>
      </c>
      <c r="C29" s="246">
        <v>1000</v>
      </c>
      <c r="D29" s="229">
        <v>1000</v>
      </c>
      <c r="E29" s="230">
        <v>861.93</v>
      </c>
      <c r="F29" s="246">
        <f t="shared" si="2"/>
        <v>138.07000000000005</v>
      </c>
      <c r="G29" s="230">
        <v>861.93</v>
      </c>
      <c r="H29" s="235">
        <f>SUM(E29/D29*100)</f>
        <v>86.192999999999998</v>
      </c>
      <c r="I29" s="236">
        <f t="shared" si="3"/>
        <v>13.807000000000006</v>
      </c>
      <c r="J29" s="237">
        <f t="shared" si="3"/>
        <v>100</v>
      </c>
      <c r="K29" s="238" t="e">
        <f>(D29*100)/$D$82</f>
        <v>#DIV/0!</v>
      </c>
    </row>
    <row r="30" spans="1:11" x14ac:dyDescent="0.35">
      <c r="A30" s="420"/>
      <c r="B30" s="205" t="s">
        <v>69</v>
      </c>
      <c r="C30" s="239">
        <v>0</v>
      </c>
      <c r="D30" s="239">
        <v>229625.69</v>
      </c>
      <c r="E30" s="298">
        <v>90671.15</v>
      </c>
      <c r="F30" s="246">
        <f t="shared" si="2"/>
        <v>138954.54</v>
      </c>
      <c r="G30" s="230">
        <v>47629.74</v>
      </c>
      <c r="H30" s="247">
        <f>SUM(E30/D30*100)</f>
        <v>39.486500835337715</v>
      </c>
      <c r="I30" s="248">
        <f t="shared" si="3"/>
        <v>60.513499164662285</v>
      </c>
      <c r="J30" s="237">
        <f t="shared" si="3"/>
        <v>52.530203929254235</v>
      </c>
      <c r="K30" s="249" t="e">
        <f>(D30*100)/$D$82</f>
        <v>#DIV/0!</v>
      </c>
    </row>
    <row r="31" spans="1:11" x14ac:dyDescent="0.35">
      <c r="A31" s="420"/>
      <c r="B31" s="205" t="s">
        <v>52</v>
      </c>
      <c r="C31" s="239">
        <v>0</v>
      </c>
      <c r="D31" s="239">
        <v>0</v>
      </c>
      <c r="E31" s="298">
        <v>0</v>
      </c>
      <c r="F31" s="218">
        <f>SUM(D31-E31)</f>
        <v>0</v>
      </c>
      <c r="G31" s="298">
        <v>0</v>
      </c>
      <c r="H31" s="247" t="e">
        <f>SUM(E31/D31*100)</f>
        <v>#DIV/0!</v>
      </c>
      <c r="I31" s="248" t="e">
        <f t="shared" si="3"/>
        <v>#DIV/0!</v>
      </c>
      <c r="J31" s="237" t="e">
        <f t="shared" si="3"/>
        <v>#DIV/0!</v>
      </c>
      <c r="K31" s="249" t="e">
        <f>(D31*100)/$D$82</f>
        <v>#DIV/0!</v>
      </c>
    </row>
    <row r="32" spans="1:11" ht="15" thickBot="1" x14ac:dyDescent="0.4">
      <c r="A32" s="421"/>
      <c r="B32" s="202" t="s">
        <v>26</v>
      </c>
      <c r="C32" s="222">
        <v>4090</v>
      </c>
      <c r="D32" s="222">
        <v>154090</v>
      </c>
      <c r="E32" s="299">
        <v>150000</v>
      </c>
      <c r="F32" s="250">
        <f t="shared" si="2"/>
        <v>4090</v>
      </c>
      <c r="G32" s="299">
        <v>150000</v>
      </c>
      <c r="H32" s="231">
        <f>SUM(E32/D32*100)</f>
        <v>97.345707054318908</v>
      </c>
      <c r="I32" s="224">
        <f t="shared" si="3"/>
        <v>2.6542929456810955</v>
      </c>
      <c r="J32" s="251">
        <f t="shared" si="3"/>
        <v>100</v>
      </c>
      <c r="K32" s="225" t="e">
        <f>(D32*100)/$D$82</f>
        <v>#DIV/0!</v>
      </c>
    </row>
    <row r="33" spans="1:11" ht="15" thickBot="1" x14ac:dyDescent="0.4">
      <c r="A33" s="419">
        <v>92</v>
      </c>
      <c r="B33" s="201" t="s">
        <v>42</v>
      </c>
      <c r="C33" s="213">
        <f>SUM(C34)</f>
        <v>100000</v>
      </c>
      <c r="D33" s="301">
        <v>0</v>
      </c>
      <c r="E33" s="226">
        <f>SUM(E34)</f>
        <v>0</v>
      </c>
      <c r="F33" s="252">
        <f t="shared" si="2"/>
        <v>0</v>
      </c>
      <c r="G33" s="226">
        <f>SUM(G34)</f>
        <v>0</v>
      </c>
      <c r="H33" s="216"/>
      <c r="I33" s="216"/>
      <c r="J33" s="216"/>
      <c r="K33" s="217"/>
    </row>
    <row r="34" spans="1:11" ht="15" thickBot="1" x14ac:dyDescent="0.4">
      <c r="A34" s="421"/>
      <c r="B34" s="204" t="s">
        <v>30</v>
      </c>
      <c r="C34" s="232">
        <v>100000</v>
      </c>
      <c r="D34" s="295">
        <v>0</v>
      </c>
      <c r="E34" s="302">
        <v>0</v>
      </c>
      <c r="F34" s="218">
        <f>SUM(D34-E34)</f>
        <v>0</v>
      </c>
      <c r="G34" s="295">
        <v>0</v>
      </c>
      <c r="H34" s="243" t="e">
        <f>SUM(E34/D34*100)</f>
        <v>#DIV/0!</v>
      </c>
      <c r="I34" s="244" t="e">
        <f>SUM(F34/D34*100)</f>
        <v>#DIV/0!</v>
      </c>
      <c r="J34" s="245" t="e">
        <f>SUM(G34/E34*100)</f>
        <v>#DIV/0!</v>
      </c>
      <c r="K34" s="233" t="e">
        <f>(D34*100)/$D$82</f>
        <v>#DIV/0!</v>
      </c>
    </row>
    <row r="35" spans="1:11" ht="15" thickBot="1" x14ac:dyDescent="0.4">
      <c r="A35" s="419">
        <v>39</v>
      </c>
      <c r="B35" s="201" t="s">
        <v>41</v>
      </c>
      <c r="C35" s="253">
        <f>SUM(C36+C39)</f>
        <v>300000</v>
      </c>
      <c r="D35" s="226">
        <f>SUM(D36:D39)</f>
        <v>205052.68</v>
      </c>
      <c r="E35" s="226">
        <f>SUM(E36:E39)</f>
        <v>171552.68</v>
      </c>
      <c r="F35" s="254">
        <f>SUM(F36,F39)</f>
        <v>33000</v>
      </c>
      <c r="G35" s="226">
        <f>SUM(G36:G39)</f>
        <v>53112.31</v>
      </c>
      <c r="H35" s="216"/>
      <c r="I35" s="216"/>
      <c r="J35" s="216"/>
      <c r="K35" s="217"/>
    </row>
    <row r="36" spans="1:11" ht="15" thickBot="1" x14ac:dyDescent="0.4">
      <c r="A36" s="420"/>
      <c r="B36" s="206" t="s">
        <v>28</v>
      </c>
      <c r="C36" s="255">
        <v>200000</v>
      </c>
      <c r="D36" s="255">
        <v>100000</v>
      </c>
      <c r="E36" s="303">
        <v>67000</v>
      </c>
      <c r="F36" s="246">
        <f t="shared" si="2"/>
        <v>33000</v>
      </c>
      <c r="G36" s="304">
        <v>53060</v>
      </c>
      <c r="H36" s="240">
        <f>SUM(E36/D36*100)</f>
        <v>67</v>
      </c>
      <c r="I36" s="241">
        <f t="shared" ref="I36:J39" si="4">SUM(F36/D36*100)</f>
        <v>33</v>
      </c>
      <c r="J36" s="245">
        <f t="shared" si="4"/>
        <v>79.194029850746276</v>
      </c>
      <c r="K36" s="233" t="e">
        <f>(D36*100)/$D$82</f>
        <v>#DIV/0!</v>
      </c>
    </row>
    <row r="37" spans="1:11" x14ac:dyDescent="0.35">
      <c r="A37" s="420"/>
      <c r="B37" s="207" t="s">
        <v>58</v>
      </c>
      <c r="C37" s="256">
        <v>0</v>
      </c>
      <c r="D37" s="256">
        <v>500</v>
      </c>
      <c r="E37" s="305">
        <v>0</v>
      </c>
      <c r="F37" s="218">
        <f>SUM(D37-E37)</f>
        <v>500</v>
      </c>
      <c r="G37" s="306">
        <v>52.31</v>
      </c>
      <c r="H37" s="247">
        <f>SUM(E37/D37*100)</f>
        <v>0</v>
      </c>
      <c r="I37" s="257">
        <f t="shared" si="4"/>
        <v>100</v>
      </c>
      <c r="J37" s="242" t="e">
        <f t="shared" si="4"/>
        <v>#DIV/0!</v>
      </c>
      <c r="K37" s="258" t="e">
        <f>(D37*100)/$D$82</f>
        <v>#DIV/0!</v>
      </c>
    </row>
    <row r="38" spans="1:11" x14ac:dyDescent="0.35">
      <c r="A38" s="420"/>
      <c r="B38" s="208" t="s">
        <v>77</v>
      </c>
      <c r="C38" s="259">
        <v>0</v>
      </c>
      <c r="D38" s="259">
        <v>104552.68</v>
      </c>
      <c r="E38" s="307">
        <v>104552.68</v>
      </c>
      <c r="F38" s="218">
        <f>SUM(D38-E38)</f>
        <v>0</v>
      </c>
      <c r="G38" s="308">
        <v>0</v>
      </c>
      <c r="H38" s="235">
        <f>SUM(E38/D38*100)</f>
        <v>100</v>
      </c>
      <c r="I38" s="236">
        <f t="shared" si="4"/>
        <v>0</v>
      </c>
      <c r="J38" s="237">
        <f t="shared" si="4"/>
        <v>0</v>
      </c>
      <c r="K38" s="238" t="e">
        <f>(D38*100)/$D$82</f>
        <v>#DIV/0!</v>
      </c>
    </row>
    <row r="39" spans="1:11" ht="15" thickBot="1" x14ac:dyDescent="0.4">
      <c r="A39" s="421"/>
      <c r="B39" s="204" t="s">
        <v>30</v>
      </c>
      <c r="C39" s="232">
        <v>100000</v>
      </c>
      <c r="D39" s="295">
        <v>0</v>
      </c>
      <c r="E39" s="309">
        <v>0</v>
      </c>
      <c r="F39" s="309">
        <v>0</v>
      </c>
      <c r="G39" s="260">
        <v>0</v>
      </c>
      <c r="H39" s="243" t="e">
        <f>SUM(E39/D39*100)</f>
        <v>#DIV/0!</v>
      </c>
      <c r="I39" s="244" t="e">
        <f t="shared" si="4"/>
        <v>#DIV/0!</v>
      </c>
      <c r="J39" s="245" t="e">
        <f t="shared" si="4"/>
        <v>#DIV/0!</v>
      </c>
      <c r="K39" s="233" t="e">
        <f>(D39*100)/$D$82</f>
        <v>#DIV/0!</v>
      </c>
    </row>
    <row r="40" spans="1:11" ht="15" thickBot="1" x14ac:dyDescent="0.4">
      <c r="A40" s="422" t="s">
        <v>35</v>
      </c>
      <c r="B40" s="201" t="s">
        <v>57</v>
      </c>
      <c r="C40" s="226">
        <f>SUM(C41:C43)</f>
        <v>15000</v>
      </c>
      <c r="D40" s="226">
        <f>SUM(D41:D43)</f>
        <v>15500</v>
      </c>
      <c r="E40" s="226">
        <f>SUM(E41:E43)</f>
        <v>365</v>
      </c>
      <c r="F40" s="226">
        <f>SUM(F41:F43)</f>
        <v>15135</v>
      </c>
      <c r="G40" s="226">
        <f>SUM(G41:G43)</f>
        <v>312</v>
      </c>
      <c r="H40" s="216"/>
      <c r="I40" s="216"/>
      <c r="J40" s="216"/>
      <c r="K40" s="217"/>
    </row>
    <row r="41" spans="1:11" x14ac:dyDescent="0.35">
      <c r="A41" s="423"/>
      <c r="B41" s="200" t="s">
        <v>30</v>
      </c>
      <c r="C41" s="261">
        <v>0</v>
      </c>
      <c r="D41" s="261">
        <v>500</v>
      </c>
      <c r="E41" s="310">
        <v>53</v>
      </c>
      <c r="F41" s="218">
        <f>SUM(D41-E41)</f>
        <v>447</v>
      </c>
      <c r="G41" s="311">
        <v>0</v>
      </c>
      <c r="H41" s="220">
        <f>SUM(E41/D41*100)</f>
        <v>10.6</v>
      </c>
      <c r="I41" s="228">
        <f t="shared" ref="I41:J43" si="5">SUM(F41/D41*100)</f>
        <v>89.4</v>
      </c>
      <c r="J41" s="234">
        <f t="shared" si="5"/>
        <v>0</v>
      </c>
      <c r="K41" s="221" t="e">
        <f>(D41*100)/$D$82</f>
        <v>#DIV/0!</v>
      </c>
    </row>
    <row r="42" spans="1:11" x14ac:dyDescent="0.35">
      <c r="A42" s="423"/>
      <c r="B42" s="203" t="s">
        <v>32</v>
      </c>
      <c r="C42" s="227">
        <v>15000</v>
      </c>
      <c r="D42" s="227">
        <v>15000</v>
      </c>
      <c r="E42" s="219">
        <v>312</v>
      </c>
      <c r="F42" s="227">
        <f>SUM(D42-E42)</f>
        <v>14688</v>
      </c>
      <c r="G42" s="308">
        <v>312</v>
      </c>
      <c r="H42" s="235">
        <f>SUM(E42/D42*100)</f>
        <v>2.08</v>
      </c>
      <c r="I42" s="236">
        <f t="shared" si="5"/>
        <v>97.92</v>
      </c>
      <c r="J42" s="237">
        <f t="shared" si="5"/>
        <v>100</v>
      </c>
      <c r="K42" s="238" t="e">
        <f>(D42*100)/$D$82</f>
        <v>#DIV/0!</v>
      </c>
    </row>
    <row r="43" spans="1:11" ht="15" thickBot="1" x14ac:dyDescent="0.4">
      <c r="A43" s="424"/>
      <c r="B43" s="202" t="s">
        <v>54</v>
      </c>
      <c r="C43" s="250">
        <v>0</v>
      </c>
      <c r="D43" s="250">
        <v>0</v>
      </c>
      <c r="E43" s="299">
        <v>0</v>
      </c>
      <c r="F43" s="218">
        <f>SUM(D43-E43)</f>
        <v>0</v>
      </c>
      <c r="G43" s="312">
        <v>0</v>
      </c>
      <c r="H43" s="231" t="e">
        <f>SUM(E43/D43*100)</f>
        <v>#DIV/0!</v>
      </c>
      <c r="I43" s="224" t="e">
        <f t="shared" si="5"/>
        <v>#DIV/0!</v>
      </c>
      <c r="J43" s="251" t="e">
        <f t="shared" si="5"/>
        <v>#DIV/0!</v>
      </c>
      <c r="K43" s="225" t="e">
        <f>(D43*100)/$D$82</f>
        <v>#DIV/0!</v>
      </c>
    </row>
    <row r="44" spans="1:11" ht="15" thickBot="1" x14ac:dyDescent="0.4">
      <c r="A44" s="419">
        <v>41</v>
      </c>
      <c r="B44" s="201" t="s">
        <v>6</v>
      </c>
      <c r="C44" s="214">
        <f>SUM(C45:C46)</f>
        <v>55000</v>
      </c>
      <c r="D44" s="213">
        <f>SUM(D45:D46)</f>
        <v>95000</v>
      </c>
      <c r="E44" s="213">
        <f>SUM(E45:E46)</f>
        <v>81854</v>
      </c>
      <c r="F44" s="213">
        <f>SUM(F45:F46)</f>
        <v>13146</v>
      </c>
      <c r="G44" s="226">
        <f>SUM(G45:G46)</f>
        <v>63534</v>
      </c>
      <c r="H44" s="216"/>
      <c r="I44" s="216"/>
      <c r="J44" s="216"/>
      <c r="K44" s="217"/>
    </row>
    <row r="45" spans="1:11" x14ac:dyDescent="0.35">
      <c r="A45" s="420"/>
      <c r="B45" s="200" t="s">
        <v>30</v>
      </c>
      <c r="C45" s="261">
        <v>0</v>
      </c>
      <c r="D45" s="261">
        <v>0</v>
      </c>
      <c r="E45" s="218">
        <v>0</v>
      </c>
      <c r="F45" s="218">
        <f>SUM(D45-E45)</f>
        <v>0</v>
      </c>
      <c r="G45" s="311">
        <v>0</v>
      </c>
      <c r="H45" s="220" t="e">
        <f>SUM(E45/D45*100)</f>
        <v>#DIV/0!</v>
      </c>
      <c r="I45" s="228" t="e">
        <f>SUM(F45/D45*100)</f>
        <v>#DIV/0!</v>
      </c>
      <c r="J45" s="234" t="e">
        <f>SUM(G45/E45*100)</f>
        <v>#DIV/0!</v>
      </c>
      <c r="K45" s="221" t="e">
        <f>(D45*100)/$D$82</f>
        <v>#DIV/0!</v>
      </c>
    </row>
    <row r="46" spans="1:11" ht="15" thickBot="1" x14ac:dyDescent="0.4">
      <c r="A46" s="421"/>
      <c r="B46" s="202" t="s">
        <v>32</v>
      </c>
      <c r="C46" s="222">
        <v>55000</v>
      </c>
      <c r="D46" s="222">
        <v>95000</v>
      </c>
      <c r="E46" s="222">
        <v>81854</v>
      </c>
      <c r="F46" s="218">
        <f>SUM(D46-E46)</f>
        <v>13146</v>
      </c>
      <c r="G46" s="312">
        <v>63534</v>
      </c>
      <c r="H46" s="224">
        <f>SUM(E46/D46*100)</f>
        <v>86.162105263157898</v>
      </c>
      <c r="I46" s="224">
        <f>SUM(F46/D46*100)</f>
        <v>13.837894736842104</v>
      </c>
      <c r="J46" s="251">
        <f>SUM(G46/E46*100)</f>
        <v>77.61868693038825</v>
      </c>
      <c r="K46" s="225" t="e">
        <f>(D46*100)/$D$82</f>
        <v>#DIV/0!</v>
      </c>
    </row>
    <row r="47" spans="1:11" ht="15" thickBot="1" x14ac:dyDescent="0.4">
      <c r="A47" s="419">
        <v>42</v>
      </c>
      <c r="B47" s="201" t="s">
        <v>40</v>
      </c>
      <c r="C47" s="214">
        <f>SUM(C48:C49)</f>
        <v>50000</v>
      </c>
      <c r="D47" s="213">
        <f>SUM(D48:D49)</f>
        <v>70000</v>
      </c>
      <c r="E47" s="213">
        <f>SUM(E48:E49)</f>
        <v>37150</v>
      </c>
      <c r="F47" s="213">
        <f>SUM(F48:F49)</f>
        <v>32850</v>
      </c>
      <c r="G47" s="226">
        <f>SUM(G48:G49)</f>
        <v>21200</v>
      </c>
      <c r="H47" s="216"/>
      <c r="I47" s="216"/>
      <c r="J47" s="216"/>
      <c r="K47" s="217"/>
    </row>
    <row r="48" spans="1:11" x14ac:dyDescent="0.35">
      <c r="A48" s="420"/>
      <c r="B48" s="200" t="s">
        <v>75</v>
      </c>
      <c r="C48" s="218">
        <v>0</v>
      </c>
      <c r="D48" s="218">
        <v>0</v>
      </c>
      <c r="E48" s="218">
        <v>0</v>
      </c>
      <c r="F48" s="218">
        <f>SUM(D48-E48)</f>
        <v>0</v>
      </c>
      <c r="G48" s="311">
        <v>0</v>
      </c>
      <c r="H48" s="220" t="e">
        <f>SUM(E48/D48*100)</f>
        <v>#DIV/0!</v>
      </c>
      <c r="I48" s="228" t="e">
        <f>SUM(F48/D48*100)</f>
        <v>#DIV/0!</v>
      </c>
      <c r="J48" s="234" t="e">
        <f>SUM(G48/E48*100)</f>
        <v>#DIV/0!</v>
      </c>
      <c r="K48" s="221" t="e">
        <f>(D48*100)/$D$82</f>
        <v>#DIV/0!</v>
      </c>
    </row>
    <row r="49" spans="1:11" ht="15" thickBot="1" x14ac:dyDescent="0.4">
      <c r="A49" s="421"/>
      <c r="B49" s="202" t="s">
        <v>31</v>
      </c>
      <c r="C49" s="222">
        <v>50000</v>
      </c>
      <c r="D49" s="222">
        <v>70000</v>
      </c>
      <c r="E49" s="222">
        <v>37150</v>
      </c>
      <c r="F49" s="218">
        <f>SUM(D49-E49)</f>
        <v>32850</v>
      </c>
      <c r="G49" s="312">
        <v>21200</v>
      </c>
      <c r="H49" s="224">
        <f>SUM(E49/D49*100)</f>
        <v>53.071428571428569</v>
      </c>
      <c r="I49" s="224">
        <f>SUM(F49/D49*100)</f>
        <v>46.928571428571431</v>
      </c>
      <c r="J49" s="251">
        <f>SUM(G49/E49*100)</f>
        <v>57.065948855989234</v>
      </c>
      <c r="K49" s="225" t="e">
        <f>(D49*100)/$D$82</f>
        <v>#DIV/0!</v>
      </c>
    </row>
    <row r="50" spans="1:11" ht="15" thickBot="1" x14ac:dyDescent="0.4">
      <c r="A50" s="419">
        <v>57</v>
      </c>
      <c r="B50" s="201" t="s">
        <v>7</v>
      </c>
      <c r="C50" s="226">
        <f>SUM(C51:C54)</f>
        <v>500000</v>
      </c>
      <c r="D50" s="313">
        <f>SUM(D51:D54)</f>
        <v>707916.47</v>
      </c>
      <c r="E50" s="226">
        <f>SUM(E51:E54)</f>
        <v>91479.43</v>
      </c>
      <c r="F50" s="213">
        <f>SUM(F51:F54)</f>
        <v>616437.04</v>
      </c>
      <c r="G50" s="226">
        <f>SUM(G51:G54)</f>
        <v>84756.9</v>
      </c>
      <c r="H50" s="216"/>
      <c r="I50" s="216"/>
      <c r="J50" s="216"/>
      <c r="K50" s="217"/>
    </row>
    <row r="51" spans="1:11" x14ac:dyDescent="0.35">
      <c r="A51" s="420"/>
      <c r="B51" s="200" t="s">
        <v>30</v>
      </c>
      <c r="C51" s="227">
        <v>200000</v>
      </c>
      <c r="D51" s="218">
        <v>538916.47</v>
      </c>
      <c r="E51" s="218">
        <v>0</v>
      </c>
      <c r="F51" s="218">
        <f>SUM(D51-E51)</f>
        <v>538916.47</v>
      </c>
      <c r="G51" s="218">
        <v>0</v>
      </c>
      <c r="H51" s="220">
        <f>SUM(E51/D51*100)</f>
        <v>0</v>
      </c>
      <c r="I51" s="228">
        <f t="shared" ref="I51:J54" si="6">SUM(F51/D51*100)</f>
        <v>100</v>
      </c>
      <c r="J51" s="234" t="e">
        <f t="shared" si="6"/>
        <v>#DIV/0!</v>
      </c>
      <c r="K51" s="221" t="e">
        <f>(D51*100)/$D$82</f>
        <v>#DIV/0!</v>
      </c>
    </row>
    <row r="52" spans="1:11" x14ac:dyDescent="0.35">
      <c r="A52" s="420"/>
      <c r="B52" s="203" t="s">
        <v>26</v>
      </c>
      <c r="C52" s="229">
        <v>0</v>
      </c>
      <c r="D52" s="229">
        <v>0</v>
      </c>
      <c r="E52" s="229">
        <v>0</v>
      </c>
      <c r="F52" s="229">
        <f>SUM(D52-E52)</f>
        <v>0</v>
      </c>
      <c r="G52" s="229">
        <v>0</v>
      </c>
      <c r="H52" s="236" t="e">
        <f>SUM(E52/D52*100)</f>
        <v>#DIV/0!</v>
      </c>
      <c r="I52" s="236" t="e">
        <f t="shared" si="6"/>
        <v>#DIV/0!</v>
      </c>
      <c r="J52" s="237" t="e">
        <f t="shared" si="6"/>
        <v>#DIV/0!</v>
      </c>
      <c r="K52" s="238" t="e">
        <f>(D52*100)/$D$82</f>
        <v>#DIV/0!</v>
      </c>
    </row>
    <row r="53" spans="1:11" x14ac:dyDescent="0.35">
      <c r="A53" s="420"/>
      <c r="B53" s="205" t="s">
        <v>90</v>
      </c>
      <c r="C53" s="239">
        <v>0</v>
      </c>
      <c r="D53" s="239">
        <v>0</v>
      </c>
      <c r="E53" s="229">
        <v>0</v>
      </c>
      <c r="F53" s="229">
        <f>SUM(D53-E53)</f>
        <v>0</v>
      </c>
      <c r="G53" s="229">
        <v>0</v>
      </c>
      <c r="H53" s="235" t="e">
        <f>SUM(E53/D53*100)</f>
        <v>#DIV/0!</v>
      </c>
      <c r="I53" s="236" t="e">
        <f t="shared" si="6"/>
        <v>#DIV/0!</v>
      </c>
      <c r="J53" s="237" t="e">
        <f t="shared" si="6"/>
        <v>#DIV/0!</v>
      </c>
      <c r="K53" s="249" t="e">
        <f>(D53*100)/$D$82</f>
        <v>#DIV/0!</v>
      </c>
    </row>
    <row r="54" spans="1:11" ht="15" thickBot="1" x14ac:dyDescent="0.4">
      <c r="A54" s="421"/>
      <c r="B54" s="202" t="s">
        <v>31</v>
      </c>
      <c r="C54" s="222">
        <v>300000</v>
      </c>
      <c r="D54" s="222">
        <v>169000</v>
      </c>
      <c r="E54" s="229">
        <v>91479.43</v>
      </c>
      <c r="F54" s="222">
        <f>SUM(D54-E54)</f>
        <v>77520.570000000007</v>
      </c>
      <c r="G54" s="250">
        <v>84756.9</v>
      </c>
      <c r="H54" s="224">
        <f>SUM(E54/D54*100)</f>
        <v>54.129840236686391</v>
      </c>
      <c r="I54" s="224">
        <f t="shared" si="6"/>
        <v>45.870159763313609</v>
      </c>
      <c r="J54" s="251">
        <f t="shared" si="6"/>
        <v>92.651320630222557</v>
      </c>
      <c r="K54" s="225" t="e">
        <f>(D54*100)/$D$82</f>
        <v>#DIV/0!</v>
      </c>
    </row>
    <row r="55" spans="1:11" ht="15" thickBot="1" x14ac:dyDescent="0.4">
      <c r="A55" s="419">
        <v>806</v>
      </c>
      <c r="B55" s="201" t="s">
        <v>48</v>
      </c>
      <c r="C55" s="253">
        <f>SUM(C56:C59)</f>
        <v>900000</v>
      </c>
      <c r="D55" s="213">
        <f>SUM(D56:D59)</f>
        <v>895073.74</v>
      </c>
      <c r="E55" s="226">
        <f>SUM(E56:E59)</f>
        <v>701338.76</v>
      </c>
      <c r="F55" s="213">
        <f>SUM(F56:F59)</f>
        <v>193734.98</v>
      </c>
      <c r="G55" s="226">
        <f>SUM(G56:G59)</f>
        <v>503442.41000000003</v>
      </c>
      <c r="H55" s="216"/>
      <c r="I55" s="216"/>
      <c r="J55" s="216"/>
      <c r="K55" s="217"/>
    </row>
    <row r="56" spans="1:11" x14ac:dyDescent="0.35">
      <c r="A56" s="420"/>
      <c r="B56" s="200" t="s">
        <v>49</v>
      </c>
      <c r="C56" s="227">
        <v>200000</v>
      </c>
      <c r="D56" s="227">
        <v>62512.1</v>
      </c>
      <c r="E56" s="219">
        <v>0</v>
      </c>
      <c r="F56" s="227">
        <f>SUM(D56-E56)</f>
        <v>62512.1</v>
      </c>
      <c r="G56" s="219">
        <v>0</v>
      </c>
      <c r="H56" s="220">
        <f>SUM(E56/D56*100)</f>
        <v>0</v>
      </c>
      <c r="I56" s="228">
        <f t="shared" ref="I56:J59" si="7">SUM(F56/D56*100)</f>
        <v>100</v>
      </c>
      <c r="J56" s="234" t="e">
        <f t="shared" si="7"/>
        <v>#DIV/0!</v>
      </c>
      <c r="K56" s="221" t="e">
        <f>(D56*100)/$D$82</f>
        <v>#DIV/0!</v>
      </c>
    </row>
    <row r="57" spans="1:11" x14ac:dyDescent="0.35">
      <c r="A57" s="420"/>
      <c r="B57" s="203" t="s">
        <v>26</v>
      </c>
      <c r="C57" s="229">
        <v>0</v>
      </c>
      <c r="D57" s="229">
        <v>0</v>
      </c>
      <c r="E57" s="219">
        <v>0</v>
      </c>
      <c r="F57" s="218">
        <f>SUM(D57-E57)</f>
        <v>0</v>
      </c>
      <c r="G57" s="230">
        <v>0</v>
      </c>
      <c r="H57" s="235" t="e">
        <f>SUM(E57/D57*100)</f>
        <v>#DIV/0!</v>
      </c>
      <c r="I57" s="236" t="e">
        <f t="shared" si="7"/>
        <v>#DIV/0!</v>
      </c>
      <c r="J57" s="237" t="e">
        <f t="shared" si="7"/>
        <v>#DIV/0!</v>
      </c>
      <c r="K57" s="238" t="e">
        <f>(D57*100)/$D$82</f>
        <v>#DIV/0!</v>
      </c>
    </row>
    <row r="58" spans="1:11" x14ac:dyDescent="0.35">
      <c r="A58" s="420"/>
      <c r="B58" s="205" t="s">
        <v>69</v>
      </c>
      <c r="C58" s="239">
        <v>0</v>
      </c>
      <c r="D58" s="239">
        <v>411561.64</v>
      </c>
      <c r="E58" s="298">
        <v>332901.76000000001</v>
      </c>
      <c r="F58" s="218">
        <f>SUM(D58-E58)</f>
        <v>78659.88</v>
      </c>
      <c r="G58" s="239">
        <v>167742.16</v>
      </c>
      <c r="H58" s="235">
        <f>SUM(E58/D58*100)</f>
        <v>80.887460745855705</v>
      </c>
      <c r="I58" s="236">
        <f t="shared" si="7"/>
        <v>19.112539254144288</v>
      </c>
      <c r="J58" s="237">
        <f t="shared" si="7"/>
        <v>50.387886204026074</v>
      </c>
      <c r="K58" s="249">
        <v>0.45</v>
      </c>
    </row>
    <row r="59" spans="1:11" ht="15" thickBot="1" x14ac:dyDescent="0.4">
      <c r="A59" s="421"/>
      <c r="B59" s="202" t="s">
        <v>28</v>
      </c>
      <c r="C59" s="222">
        <v>700000</v>
      </c>
      <c r="D59" s="222">
        <v>421000</v>
      </c>
      <c r="E59" s="299">
        <v>368437</v>
      </c>
      <c r="F59" s="218">
        <f>SUM(D59-E59)</f>
        <v>52563</v>
      </c>
      <c r="G59" s="299">
        <v>335700.25</v>
      </c>
      <c r="H59" s="224">
        <f>SUM(E59/D59*100)</f>
        <v>87.514726840855104</v>
      </c>
      <c r="I59" s="224">
        <f t="shared" si="7"/>
        <v>12.485273159144892</v>
      </c>
      <c r="J59" s="251">
        <f t="shared" si="7"/>
        <v>91.114695321045389</v>
      </c>
      <c r="K59" s="225">
        <v>0.4</v>
      </c>
    </row>
    <row r="60" spans="1:11" ht="15" thickBot="1" x14ac:dyDescent="0.4">
      <c r="A60" s="422" t="s">
        <v>36</v>
      </c>
      <c r="B60" s="201" t="s">
        <v>8</v>
      </c>
      <c r="C60" s="226">
        <f>SUM(C61:C62)</f>
        <v>0</v>
      </c>
      <c r="D60" s="226">
        <f>SUM(D61:D62)</f>
        <v>0</v>
      </c>
      <c r="E60" s="226">
        <f>SUM(E61:E62)</f>
        <v>0</v>
      </c>
      <c r="F60" s="226">
        <f>SUM(F61:F62)</f>
        <v>0</v>
      </c>
      <c r="G60" s="226">
        <f>SUM(G61:G62)</f>
        <v>0</v>
      </c>
      <c r="H60" s="216"/>
      <c r="I60" s="216"/>
      <c r="J60" s="216"/>
      <c r="K60" s="217"/>
    </row>
    <row r="61" spans="1:11" x14ac:dyDescent="0.35">
      <c r="A61" s="423"/>
      <c r="B61" s="200" t="s">
        <v>30</v>
      </c>
      <c r="C61" s="218">
        <v>0</v>
      </c>
      <c r="D61" s="218">
        <v>0</v>
      </c>
      <c r="E61" s="218">
        <v>0</v>
      </c>
      <c r="F61" s="218">
        <f>SUM(D61-E61)</f>
        <v>0</v>
      </c>
      <c r="G61" s="218">
        <v>0</v>
      </c>
      <c r="H61" s="220" t="e">
        <f>SUM(E61/D61*100)</f>
        <v>#DIV/0!</v>
      </c>
      <c r="I61" s="228" t="e">
        <f>SUM(F61/D61*100)</f>
        <v>#DIV/0!</v>
      </c>
      <c r="J61" s="234" t="e">
        <f>SUM(G61/E61*100)</f>
        <v>#DIV/0!</v>
      </c>
      <c r="K61" s="221">
        <v>0.08</v>
      </c>
    </row>
    <row r="62" spans="1:11" ht="15" thickBot="1" x14ac:dyDescent="0.4">
      <c r="A62" s="424"/>
      <c r="B62" s="202" t="s">
        <v>31</v>
      </c>
      <c r="C62" s="250">
        <v>0</v>
      </c>
      <c r="D62" s="250">
        <v>0</v>
      </c>
      <c r="E62" s="250">
        <v>0</v>
      </c>
      <c r="F62" s="250">
        <f>SUM(D62-E62)</f>
        <v>0</v>
      </c>
      <c r="G62" s="250">
        <v>0</v>
      </c>
      <c r="H62" s="231" t="e">
        <f>SUM(E62/D62*100)</f>
        <v>#DIV/0!</v>
      </c>
      <c r="I62" s="224" t="e">
        <f>SUM(F62/D62*100)</f>
        <v>#DIV/0!</v>
      </c>
      <c r="J62" s="251" t="e">
        <f>SUM(G62/E62*100)</f>
        <v>#DIV/0!</v>
      </c>
      <c r="K62" s="225" t="e">
        <f>(D62*100)/$D$82</f>
        <v>#DIV/0!</v>
      </c>
    </row>
    <row r="63" spans="1:11" ht="15" thickBot="1" x14ac:dyDescent="0.4">
      <c r="A63" s="419">
        <v>73</v>
      </c>
      <c r="B63" s="201" t="s">
        <v>39</v>
      </c>
      <c r="C63" s="213">
        <f>SUM(C64:C66)</f>
        <v>500000</v>
      </c>
      <c r="D63" s="213">
        <f>SUM(D64:D66)</f>
        <v>388400</v>
      </c>
      <c r="E63" s="226">
        <f>SUM(E64:E66)</f>
        <v>283100.68</v>
      </c>
      <c r="F63" s="226">
        <f>SUM(F64:F66)</f>
        <v>105299.32</v>
      </c>
      <c r="G63" s="226">
        <f>SUM(G64:G66)</f>
        <v>282031.69</v>
      </c>
      <c r="H63" s="216"/>
      <c r="I63" s="216"/>
      <c r="J63" s="216"/>
      <c r="K63" s="217"/>
    </row>
    <row r="64" spans="1:11" x14ac:dyDescent="0.35">
      <c r="A64" s="420"/>
      <c r="B64" s="200" t="s">
        <v>46</v>
      </c>
      <c r="C64" s="218">
        <v>0</v>
      </c>
      <c r="D64" s="218">
        <v>0</v>
      </c>
      <c r="E64" s="218">
        <v>0</v>
      </c>
      <c r="F64" s="218">
        <f>SUM(D64-E64)</f>
        <v>0</v>
      </c>
      <c r="G64" s="314">
        <v>0</v>
      </c>
      <c r="H64" s="220" t="e">
        <f>SUM(E64/D64*100)</f>
        <v>#DIV/0!</v>
      </c>
      <c r="I64" s="228" t="e">
        <f t="shared" ref="I64:J66" si="8">SUM(F64/D64*100)</f>
        <v>#DIV/0!</v>
      </c>
      <c r="J64" s="234" t="e">
        <f t="shared" si="8"/>
        <v>#DIV/0!</v>
      </c>
      <c r="K64" s="221" t="e">
        <f>(D64*100)/$D$82</f>
        <v>#DIV/0!</v>
      </c>
    </row>
    <row r="65" spans="1:11" x14ac:dyDescent="0.35">
      <c r="A65" s="420"/>
      <c r="B65" s="209" t="s">
        <v>58</v>
      </c>
      <c r="C65" s="262">
        <v>0</v>
      </c>
      <c r="D65" s="262">
        <v>0</v>
      </c>
      <c r="E65" s="218">
        <v>0</v>
      </c>
      <c r="F65" s="218">
        <f>SUM(D65-E65)</f>
        <v>0</v>
      </c>
      <c r="G65" s="314">
        <v>0</v>
      </c>
      <c r="H65" s="220" t="e">
        <f>SUM(E65/D65*100)</f>
        <v>#DIV/0!</v>
      </c>
      <c r="I65" s="228" t="e">
        <f t="shared" si="8"/>
        <v>#DIV/0!</v>
      </c>
      <c r="J65" s="234" t="e">
        <f t="shared" si="8"/>
        <v>#DIV/0!</v>
      </c>
      <c r="K65" s="258"/>
    </row>
    <row r="66" spans="1:11" ht="15" thickBot="1" x14ac:dyDescent="0.4">
      <c r="A66" s="421"/>
      <c r="B66" s="202" t="s">
        <v>31</v>
      </c>
      <c r="C66" s="222">
        <v>500000</v>
      </c>
      <c r="D66" s="222">
        <v>388400</v>
      </c>
      <c r="E66" s="250">
        <v>283100.68</v>
      </c>
      <c r="F66" s="250">
        <f>SUM(D66-E66)</f>
        <v>105299.32</v>
      </c>
      <c r="G66" s="315">
        <v>282031.69</v>
      </c>
      <c r="H66" s="224">
        <f>SUM(E66/D66*100)</f>
        <v>72.888949536560247</v>
      </c>
      <c r="I66" s="224">
        <f t="shared" si="8"/>
        <v>27.111050463439756</v>
      </c>
      <c r="J66" s="251">
        <f t="shared" si="8"/>
        <v>99.62239935276736</v>
      </c>
      <c r="K66" s="225" t="e">
        <f>(D66*100)/$D$82</f>
        <v>#DIV/0!</v>
      </c>
    </row>
    <row r="67" spans="1:11" ht="15" thickBot="1" x14ac:dyDescent="0.4">
      <c r="A67" s="419">
        <v>76</v>
      </c>
      <c r="B67" s="201" t="s">
        <v>9</v>
      </c>
      <c r="C67" s="213">
        <f>SUM(C68:C69)</f>
        <v>600000</v>
      </c>
      <c r="D67" s="226">
        <f>SUM(D68:D70)</f>
        <v>1001600</v>
      </c>
      <c r="E67" s="226">
        <f>SUM(E68:E70)</f>
        <v>1000153.25</v>
      </c>
      <c r="F67" s="226">
        <f>SUM(F68:F69)</f>
        <v>1446.75</v>
      </c>
      <c r="G67" s="226">
        <f>SUM(G68:G70)</f>
        <v>1000153.25</v>
      </c>
      <c r="H67" s="216"/>
      <c r="I67" s="216"/>
      <c r="J67" s="216"/>
      <c r="K67" s="217"/>
    </row>
    <row r="68" spans="1:11" x14ac:dyDescent="0.35">
      <c r="A68" s="420"/>
      <c r="B68" s="197" t="s">
        <v>28</v>
      </c>
      <c r="C68" s="263">
        <v>0</v>
      </c>
      <c r="D68" s="263">
        <v>1600</v>
      </c>
      <c r="E68" s="263">
        <v>233.25</v>
      </c>
      <c r="F68" s="218">
        <f>SUM(D68-E68)</f>
        <v>1366.75</v>
      </c>
      <c r="G68" s="263">
        <v>233.25</v>
      </c>
      <c r="H68" s="220">
        <f>SUM(E68/D68*100)</f>
        <v>14.578125</v>
      </c>
      <c r="I68" s="228">
        <f t="shared" ref="I68:J70" si="9">SUM(F68/D68*100)</f>
        <v>85.421875</v>
      </c>
      <c r="J68" s="234">
        <f t="shared" si="9"/>
        <v>100</v>
      </c>
      <c r="K68" s="221" t="e">
        <f>(D68*100)/$D$82</f>
        <v>#DIV/0!</v>
      </c>
    </row>
    <row r="69" spans="1:11" x14ac:dyDescent="0.35">
      <c r="A69" s="420"/>
      <c r="B69" s="203" t="s">
        <v>49</v>
      </c>
      <c r="C69" s="246">
        <v>600000</v>
      </c>
      <c r="D69" s="246">
        <v>1000000</v>
      </c>
      <c r="E69" s="229">
        <v>999920</v>
      </c>
      <c r="F69" s="218">
        <f>SUM(D69-E69)</f>
        <v>80</v>
      </c>
      <c r="G69" s="229">
        <v>999920</v>
      </c>
      <c r="H69" s="235">
        <f>SUM(E69/D69*100)</f>
        <v>99.992000000000004</v>
      </c>
      <c r="I69" s="264">
        <f t="shared" si="9"/>
        <v>8.0000000000000002E-3</v>
      </c>
      <c r="J69" s="237">
        <f t="shared" si="9"/>
        <v>100</v>
      </c>
      <c r="K69" s="238">
        <v>1.83</v>
      </c>
    </row>
    <row r="70" spans="1:11" ht="15" thickBot="1" x14ac:dyDescent="0.4">
      <c r="A70" s="421"/>
      <c r="B70" s="198" t="s">
        <v>78</v>
      </c>
      <c r="C70" s="260">
        <v>0</v>
      </c>
      <c r="D70" s="260">
        <v>0</v>
      </c>
      <c r="E70" s="309">
        <v>0</v>
      </c>
      <c r="F70" s="250">
        <f>SUM(D70-E70)</f>
        <v>0</v>
      </c>
      <c r="G70" s="309">
        <v>0</v>
      </c>
      <c r="H70" s="243" t="e">
        <f>SUM(E70/D70*100)</f>
        <v>#DIV/0!</v>
      </c>
      <c r="I70" s="265" t="e">
        <f t="shared" si="9"/>
        <v>#DIV/0!</v>
      </c>
      <c r="J70" s="245" t="e">
        <f t="shared" si="9"/>
        <v>#DIV/0!</v>
      </c>
      <c r="K70" s="233">
        <v>1.83</v>
      </c>
    </row>
    <row r="71" spans="1:11" ht="15" thickBot="1" x14ac:dyDescent="0.4">
      <c r="A71" s="419">
        <v>75</v>
      </c>
      <c r="B71" s="201" t="s">
        <v>68</v>
      </c>
      <c r="C71" s="214">
        <f>SUM(C72:C74)</f>
        <v>255000</v>
      </c>
      <c r="D71" s="313">
        <f>SUM(D72:D74)</f>
        <v>105000</v>
      </c>
      <c r="E71" s="213">
        <f>SUM(E72:E74)</f>
        <v>67600.100000000006</v>
      </c>
      <c r="F71" s="213">
        <f>SUM(F72:F74)</f>
        <v>37399.899999999994</v>
      </c>
      <c r="G71" s="226">
        <f>SUM(G72:G74)</f>
        <v>35629.18</v>
      </c>
      <c r="H71" s="266"/>
      <c r="I71" s="266"/>
      <c r="J71" s="267"/>
      <c r="K71" s="217"/>
    </row>
    <row r="72" spans="1:11" x14ac:dyDescent="0.35">
      <c r="A72" s="420"/>
      <c r="B72" s="210" t="s">
        <v>34</v>
      </c>
      <c r="C72" s="268">
        <v>205000</v>
      </c>
      <c r="D72" s="268">
        <v>105000</v>
      </c>
      <c r="E72" s="316">
        <v>67600.100000000006</v>
      </c>
      <c r="F72" s="218">
        <f>SUM(D72-E72)</f>
        <v>37399.899999999994</v>
      </c>
      <c r="G72" s="219">
        <v>35629.18</v>
      </c>
      <c r="H72" s="220">
        <f>SUM(E72/D72*100)</f>
        <v>64.381047619047621</v>
      </c>
      <c r="I72" s="228">
        <f t="shared" ref="I72:J77" si="10">SUM(F72/D72*100)</f>
        <v>35.618952380952372</v>
      </c>
      <c r="J72" s="234">
        <f t="shared" si="10"/>
        <v>52.705809606790524</v>
      </c>
      <c r="K72" s="221" t="e">
        <f>(D72*100)/$D$82</f>
        <v>#DIV/0!</v>
      </c>
    </row>
    <row r="73" spans="1:11" x14ac:dyDescent="0.35">
      <c r="A73" s="420"/>
      <c r="B73" s="206" t="s">
        <v>78</v>
      </c>
      <c r="C73" s="269">
        <v>0</v>
      </c>
      <c r="D73" s="269">
        <v>0</v>
      </c>
      <c r="E73" s="303">
        <v>0</v>
      </c>
      <c r="F73" s="218">
        <f>SUM(D73-E73)</f>
        <v>0</v>
      </c>
      <c r="G73" s="242">
        <v>0</v>
      </c>
      <c r="H73" s="220" t="e">
        <f>SUM(E73/D73*100)</f>
        <v>#DIV/0!</v>
      </c>
      <c r="I73" s="228" t="e">
        <f t="shared" si="10"/>
        <v>#DIV/0!</v>
      </c>
      <c r="J73" s="234" t="e">
        <f t="shared" si="10"/>
        <v>#DIV/0!</v>
      </c>
      <c r="K73" s="258"/>
    </row>
    <row r="74" spans="1:11" ht="15" thickBot="1" x14ac:dyDescent="0.4">
      <c r="A74" s="421"/>
      <c r="B74" s="202" t="s">
        <v>30</v>
      </c>
      <c r="C74" s="222">
        <v>50000</v>
      </c>
      <c r="D74" s="260">
        <v>0</v>
      </c>
      <c r="E74" s="250">
        <v>0</v>
      </c>
      <c r="F74" s="250">
        <v>0</v>
      </c>
      <c r="G74" s="317">
        <v>0</v>
      </c>
      <c r="H74" s="231" t="e">
        <f>SUM(E74/D74*100)</f>
        <v>#DIV/0!</v>
      </c>
      <c r="I74" s="224" t="e">
        <f t="shared" si="10"/>
        <v>#DIV/0!</v>
      </c>
      <c r="J74" s="251" t="e">
        <f t="shared" si="10"/>
        <v>#DIV/0!</v>
      </c>
      <c r="K74" s="225">
        <f>SUM(D74/D77)*100</f>
        <v>0</v>
      </c>
    </row>
    <row r="75" spans="1:11" ht="15" thickBot="1" x14ac:dyDescent="0.4">
      <c r="A75" s="419">
        <v>104</v>
      </c>
      <c r="B75" s="211" t="s">
        <v>67</v>
      </c>
      <c r="C75" s="270">
        <v>0</v>
      </c>
      <c r="D75" s="318">
        <v>0</v>
      </c>
      <c r="E75" s="319">
        <f>SUM(E76)</f>
        <v>5500000</v>
      </c>
      <c r="F75" s="271">
        <f>SUM(F76)</f>
        <v>12067.200000000186</v>
      </c>
      <c r="G75" s="320">
        <f>SUM(G76)</f>
        <v>5487932.7999999998</v>
      </c>
      <c r="H75" s="272"/>
      <c r="I75" s="273"/>
      <c r="J75" s="274"/>
      <c r="K75" s="275"/>
    </row>
    <row r="76" spans="1:11" ht="15" thickBot="1" x14ac:dyDescent="0.4">
      <c r="A76" s="421"/>
      <c r="B76" s="212" t="s">
        <v>29</v>
      </c>
      <c r="C76" s="276">
        <v>0</v>
      </c>
      <c r="D76" s="276">
        <v>0</v>
      </c>
      <c r="E76" s="309">
        <v>5500000</v>
      </c>
      <c r="F76" s="250">
        <f>SUM(E76-G76)</f>
        <v>12067.200000000186</v>
      </c>
      <c r="G76" s="321">
        <v>5487932.7999999998</v>
      </c>
      <c r="H76" s="243"/>
      <c r="I76" s="244"/>
      <c r="J76" s="245"/>
      <c r="K76" s="233"/>
    </row>
    <row r="77" spans="1:11" s="5" customFormat="1" ht="16" thickBot="1" x14ac:dyDescent="0.4">
      <c r="A77" s="180" t="s">
        <v>22</v>
      </c>
      <c r="B77" s="323" t="s">
        <v>13</v>
      </c>
      <c r="C77" s="42">
        <f>SUM(C9+C12,C14,C17,C21,C27,C33,C35,C40,C44,C47,C50,C55,C60,C63,C67+C71)</f>
        <v>74867550</v>
      </c>
      <c r="D77" s="42">
        <f>SUM(D9,D12,D14,D17,D21,D27,D33,D35,D40,D44,D47,D50,D55,D60,D63,D67,D71,D75)</f>
        <v>78067180.099999994</v>
      </c>
      <c r="E77" s="42">
        <f>SUM(E9,E12,E14,E17,E21,E27,E33,E35,E40,E44,E47,E50,E55,E60,E63,E67,E71,E75)</f>
        <v>66983977.669999994</v>
      </c>
      <c r="F77" s="42">
        <f>SUM(F9,F12,F14,F17,F21,F27,F33,F35,F40,F44,F47,F50,F55,F60,F63,F67,F71,F75)</f>
        <v>16594769.629999999</v>
      </c>
      <c r="G77" s="42">
        <f>SUM(G9+G12,G14,G17,G21,G27,G33,G35,G40,G44,G47,G50,G55,G60,G63,G67+G71+G76)</f>
        <v>60476309.509999998</v>
      </c>
      <c r="H77" s="181">
        <f>SUM(E77/D77*100)</f>
        <v>85.802993760242146</v>
      </c>
      <c r="I77" s="181">
        <f t="shared" si="10"/>
        <v>21.257037347503729</v>
      </c>
      <c r="J77" s="181">
        <f t="shared" si="10"/>
        <v>90.284739147531141</v>
      </c>
      <c r="K77" s="182" t="e">
        <f>SUM(K9:K74)</f>
        <v>#DIV/0!</v>
      </c>
    </row>
    <row r="78" spans="1:11" ht="15.5" x14ac:dyDescent="0.35">
      <c r="A78" s="55" t="s">
        <v>96</v>
      </c>
      <c r="B78" s="186"/>
      <c r="C78" s="322"/>
      <c r="D78" s="289"/>
      <c r="E78" s="289"/>
      <c r="F78" s="290"/>
      <c r="G78" s="289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331" t="s">
        <v>24</v>
      </c>
      <c r="B80" s="331"/>
      <c r="C80" s="331"/>
      <c r="D80" s="190"/>
      <c r="E80" s="142"/>
      <c r="F80" s="144"/>
      <c r="G80" s="144"/>
      <c r="H80" s="293"/>
      <c r="I80" s="293"/>
      <c r="J80" s="293"/>
      <c r="K80" s="293"/>
    </row>
    <row r="81" spans="4:5" x14ac:dyDescent="0.35">
      <c r="D81" s="143"/>
      <c r="E81" s="143"/>
    </row>
  </sheetData>
  <mergeCells count="34">
    <mergeCell ref="A1:K1"/>
    <mergeCell ref="A2:K2"/>
    <mergeCell ref="A3:K3"/>
    <mergeCell ref="A47:A49"/>
    <mergeCell ref="A50:A54"/>
    <mergeCell ref="A21:A26"/>
    <mergeCell ref="A27:A32"/>
    <mergeCell ref="A33:A34"/>
    <mergeCell ref="A35:A39"/>
    <mergeCell ref="H7:H8"/>
    <mergeCell ref="I7:I8"/>
    <mergeCell ref="A40:A43"/>
    <mergeCell ref="A44:A46"/>
    <mergeCell ref="J7:J8"/>
    <mergeCell ref="K7:K8"/>
    <mergeCell ref="A9:A11"/>
    <mergeCell ref="A71:A74"/>
    <mergeCell ref="A75:A76"/>
    <mergeCell ref="A80:C80"/>
    <mergeCell ref="A55:A59"/>
    <mergeCell ref="A60:A62"/>
    <mergeCell ref="A63:A66"/>
    <mergeCell ref="A67:A70"/>
    <mergeCell ref="A12:A13"/>
    <mergeCell ref="A14:A16"/>
    <mergeCell ref="A17:A20"/>
    <mergeCell ref="A6:A8"/>
    <mergeCell ref="B6:B8"/>
    <mergeCell ref="C6:G6"/>
    <mergeCell ref="H6:K6"/>
    <mergeCell ref="C7:D7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3"/>
  <sheetViews>
    <sheetView tabSelected="1" view="pageLayout" topLeftCell="A4" zoomScaleNormal="110" workbookViewId="0">
      <selection activeCell="G85" sqref="G85"/>
    </sheetView>
  </sheetViews>
  <sheetFormatPr defaultRowHeight="14.5" x14ac:dyDescent="0.35"/>
  <cols>
    <col min="1" max="1" width="6.6328125" customWidth="1"/>
    <col min="2" max="2" width="30.453125" customWidth="1"/>
    <col min="3" max="4" width="15.6328125" customWidth="1"/>
    <col min="5" max="5" width="15" customWidth="1"/>
    <col min="6" max="6" width="15.6328125" customWidth="1"/>
    <col min="7" max="7" width="14.90625" customWidth="1"/>
    <col min="8" max="8" width="7.54296875" customWidth="1"/>
    <col min="9" max="9" width="7.08984375" customWidth="1"/>
    <col min="10" max="10" width="7.6328125" customWidth="1"/>
  </cols>
  <sheetData>
    <row r="1" spans="1:11" ht="15.5" x14ac:dyDescent="0.35">
      <c r="A1" s="426" t="s">
        <v>15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ht="15.5" x14ac:dyDescent="0.35">
      <c r="A2" s="426" t="s">
        <v>38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1" ht="15.5" x14ac:dyDescent="0.35">
      <c r="A3" s="426" t="s">
        <v>71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ht="15.5" x14ac:dyDescent="0.35">
      <c r="A4" s="326"/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ht="16" thickBot="1" x14ac:dyDescent="0.4">
      <c r="A5" s="326" t="s">
        <v>97</v>
      </c>
      <c r="B5" s="188"/>
      <c r="C5" s="188"/>
      <c r="D5" s="188"/>
      <c r="E5" s="188" t="s">
        <v>84</v>
      </c>
      <c r="F5" s="188"/>
      <c r="G5" s="188"/>
      <c r="H5" s="188"/>
      <c r="I5" s="188"/>
      <c r="J5" s="188"/>
      <c r="K5" s="188" t="s">
        <v>0</v>
      </c>
    </row>
    <row r="6" spans="1:11" ht="15" thickBot="1" x14ac:dyDescent="0.4">
      <c r="A6" s="398" t="s">
        <v>1</v>
      </c>
      <c r="B6" s="401" t="s">
        <v>2</v>
      </c>
      <c r="C6" s="404"/>
      <c r="D6" s="404"/>
      <c r="E6" s="404"/>
      <c r="F6" s="404"/>
      <c r="G6" s="405"/>
      <c r="H6" s="406" t="s">
        <v>10</v>
      </c>
      <c r="I6" s="407"/>
      <c r="J6" s="408"/>
      <c r="K6" s="409"/>
    </row>
    <row r="7" spans="1:11" x14ac:dyDescent="0.35">
      <c r="A7" s="399"/>
      <c r="B7" s="402"/>
      <c r="C7" s="410" t="s">
        <v>17</v>
      </c>
      <c r="D7" s="411"/>
      <c r="E7" s="411" t="s">
        <v>79</v>
      </c>
      <c r="F7" s="411" t="s">
        <v>18</v>
      </c>
      <c r="G7" s="413" t="s">
        <v>19</v>
      </c>
      <c r="H7" s="415" t="s">
        <v>11</v>
      </c>
      <c r="I7" s="417" t="s">
        <v>12</v>
      </c>
      <c r="J7" s="417" t="s">
        <v>20</v>
      </c>
      <c r="K7" s="395" t="s">
        <v>14</v>
      </c>
    </row>
    <row r="8" spans="1:11" ht="28.75" customHeight="1" thickBot="1" x14ac:dyDescent="0.4">
      <c r="A8" s="400"/>
      <c r="B8" s="403"/>
      <c r="C8" s="325" t="s">
        <v>16</v>
      </c>
      <c r="D8" s="296" t="s">
        <v>80</v>
      </c>
      <c r="E8" s="412"/>
      <c r="F8" s="412"/>
      <c r="G8" s="414"/>
      <c r="H8" s="416"/>
      <c r="I8" s="418"/>
      <c r="J8" s="418"/>
      <c r="K8" s="396"/>
    </row>
    <row r="9" spans="1:11" ht="15" thickBot="1" x14ac:dyDescent="0.4">
      <c r="A9" s="419">
        <v>801</v>
      </c>
      <c r="B9" s="201" t="s">
        <v>44</v>
      </c>
      <c r="C9" s="213">
        <f>SUM(C10:C11)</f>
        <v>63342000</v>
      </c>
      <c r="D9" s="213">
        <f>SUM(D10:D11)</f>
        <v>63342000</v>
      </c>
      <c r="E9" s="213">
        <f>SUM(E10:E11)</f>
        <v>54329598.979999997</v>
      </c>
      <c r="F9" s="213">
        <f>SUM(F10:F11)</f>
        <v>9012401.0200000033</v>
      </c>
      <c r="G9" s="213">
        <f>SUM(G10:G11)</f>
        <v>49390147.210000001</v>
      </c>
      <c r="H9" s="216"/>
      <c r="I9" s="216"/>
      <c r="J9" s="216"/>
      <c r="K9" s="280"/>
    </row>
    <row r="10" spans="1:11" ht="15" thickBot="1" x14ac:dyDescent="0.4">
      <c r="A10" s="420"/>
      <c r="B10" s="197" t="s">
        <v>27</v>
      </c>
      <c r="C10" s="263">
        <v>0</v>
      </c>
      <c r="D10" s="263">
        <v>0</v>
      </c>
      <c r="E10" s="263">
        <v>0</v>
      </c>
      <c r="F10" s="218">
        <v>0</v>
      </c>
      <c r="G10" s="219">
        <v>0</v>
      </c>
      <c r="H10" s="231" t="e">
        <f>SUM(E10/D10*100)</f>
        <v>#DIV/0!</v>
      </c>
      <c r="I10" s="231" t="e">
        <f>SUM(F10/D10*100)</f>
        <v>#DIV/0!</v>
      </c>
      <c r="J10" s="220" t="e">
        <f>SUM(G10/E10*100)</f>
        <v>#DIV/0!</v>
      </c>
      <c r="K10" s="221" t="e">
        <f>(D10*100)/$D$82</f>
        <v>#DIV/0!</v>
      </c>
    </row>
    <row r="11" spans="1:11" ht="15" thickBot="1" x14ac:dyDescent="0.4">
      <c r="A11" s="421"/>
      <c r="B11" s="198" t="s">
        <v>26</v>
      </c>
      <c r="C11" s="223">
        <v>63342000</v>
      </c>
      <c r="D11" s="223">
        <v>63342000</v>
      </c>
      <c r="E11" s="297">
        <v>54329598.979999997</v>
      </c>
      <c r="F11" s="223">
        <f>SUM(D11-E11)</f>
        <v>9012401.0200000033</v>
      </c>
      <c r="G11" s="298">
        <v>49390147.210000001</v>
      </c>
      <c r="H11" s="248">
        <f>SUM(E11/D11*100)</f>
        <v>85.771840137665365</v>
      </c>
      <c r="I11" s="248">
        <f>SUM(F11/D11*100)</f>
        <v>14.228159862334632</v>
      </c>
      <c r="J11" s="240">
        <f>SUM(G11/E11*100)</f>
        <v>90.908359600043582</v>
      </c>
      <c r="K11" s="249">
        <v>81.81</v>
      </c>
    </row>
    <row r="12" spans="1:11" ht="15" thickBot="1" x14ac:dyDescent="0.4">
      <c r="A12" s="419">
        <v>803</v>
      </c>
      <c r="B12" s="199" t="s">
        <v>4</v>
      </c>
      <c r="C12" s="281">
        <v>0</v>
      </c>
      <c r="D12" s="281">
        <v>0</v>
      </c>
      <c r="E12" s="281">
        <v>0</v>
      </c>
      <c r="F12" s="281">
        <v>0</v>
      </c>
      <c r="G12" s="226">
        <f>SUM(G13)</f>
        <v>0</v>
      </c>
      <c r="H12" s="216" t="e">
        <f>SUM(I13)</f>
        <v>#DIV/0!</v>
      </c>
      <c r="I12" s="216" t="e">
        <f>SUM(J13)</f>
        <v>#DIV/0!</v>
      </c>
      <c r="J12" s="216" t="e">
        <f>SUM(J13)</f>
        <v>#DIV/0!</v>
      </c>
      <c r="K12" s="217" t="e">
        <f>SUM(K13)</f>
        <v>#DIV/0!</v>
      </c>
    </row>
    <row r="13" spans="1:11" ht="15" thickBot="1" x14ac:dyDescent="0.4">
      <c r="A13" s="420"/>
      <c r="B13" s="200" t="s">
        <v>26</v>
      </c>
      <c r="C13" s="219">
        <v>0</v>
      </c>
      <c r="D13" s="219">
        <v>0</v>
      </c>
      <c r="E13" s="219">
        <v>0</v>
      </c>
      <c r="F13" s="218">
        <f>SUM(D13-E13)</f>
        <v>0</v>
      </c>
      <c r="G13" s="219">
        <v>0</v>
      </c>
      <c r="H13" s="228" t="e">
        <f>SUM(E13/D13*100)</f>
        <v>#DIV/0!</v>
      </c>
      <c r="I13" s="228" t="e">
        <f>SUM(F13/D13*100)</f>
        <v>#DIV/0!</v>
      </c>
      <c r="J13" s="220" t="e">
        <f>SUM(G13/E13*100)</f>
        <v>#DIV/0!</v>
      </c>
      <c r="K13" s="221" t="e">
        <f>(D13*100)/$D$82</f>
        <v>#DIV/0!</v>
      </c>
    </row>
    <row r="14" spans="1:11" ht="15" thickBot="1" x14ac:dyDescent="0.4">
      <c r="A14" s="419">
        <v>804</v>
      </c>
      <c r="B14" s="201" t="s">
        <v>5</v>
      </c>
      <c r="C14" s="213">
        <f>SUM(C15:C16)</f>
        <v>280000</v>
      </c>
      <c r="D14" s="213">
        <f>SUM(D15:D16)</f>
        <v>120000</v>
      </c>
      <c r="E14" s="213">
        <f>SUM(E15:E16)</f>
        <v>78929.009999999995</v>
      </c>
      <c r="F14" s="213">
        <f>SUM(F15:F16)</f>
        <v>41070.990000000005</v>
      </c>
      <c r="G14" s="214">
        <f>SUM(G15:G16)</f>
        <v>69496.7</v>
      </c>
      <c r="H14" s="215"/>
      <c r="I14" s="216"/>
      <c r="J14" s="216"/>
      <c r="K14" s="217"/>
    </row>
    <row r="15" spans="1:11" x14ac:dyDescent="0.35">
      <c r="A15" s="420"/>
      <c r="B15" s="200" t="s">
        <v>26</v>
      </c>
      <c r="C15" s="218">
        <v>0</v>
      </c>
      <c r="D15" s="218">
        <v>0</v>
      </c>
      <c r="E15" s="219">
        <v>0</v>
      </c>
      <c r="F15" s="218">
        <f>SUM(D15-E15)</f>
        <v>0</v>
      </c>
      <c r="G15" s="219">
        <v>0</v>
      </c>
      <c r="H15" s="220" t="e">
        <f>SUM(E15/D15*100)</f>
        <v>#DIV/0!</v>
      </c>
      <c r="I15" s="220" t="e">
        <f>SUM(F15/D15*100)</f>
        <v>#DIV/0!</v>
      </c>
      <c r="J15" s="220" t="e">
        <f>SUM(G15/E15*100)</f>
        <v>#DIV/0!</v>
      </c>
      <c r="K15" s="221" t="e">
        <f>(D15*100)/$D$82</f>
        <v>#DIV/0!</v>
      </c>
    </row>
    <row r="16" spans="1:11" ht="15" thickBot="1" x14ac:dyDescent="0.4">
      <c r="A16" s="421"/>
      <c r="B16" s="202" t="s">
        <v>28</v>
      </c>
      <c r="C16" s="222">
        <v>280000</v>
      </c>
      <c r="D16" s="222">
        <v>120000</v>
      </c>
      <c r="E16" s="299">
        <v>78929.009999999995</v>
      </c>
      <c r="F16" s="223">
        <f>SUM(D16-E16)</f>
        <v>41070.990000000005</v>
      </c>
      <c r="G16" s="299">
        <v>69496.7</v>
      </c>
      <c r="H16" s="224">
        <f>SUM(E16/D16*100)</f>
        <v>65.774174999999985</v>
      </c>
      <c r="I16" s="224">
        <f>SUM(F16/D16*100)</f>
        <v>34.225825000000007</v>
      </c>
      <c r="J16" s="224">
        <f>SUM(G16/E16*100)</f>
        <v>88.049628393920059</v>
      </c>
      <c r="K16" s="225">
        <v>0.4</v>
      </c>
    </row>
    <row r="17" spans="1:11" ht="15" thickBot="1" x14ac:dyDescent="0.4">
      <c r="A17" s="419">
        <v>802</v>
      </c>
      <c r="B17" s="201" t="s">
        <v>21</v>
      </c>
      <c r="C17" s="226">
        <f>SUM(C18:C20)</f>
        <v>7063480</v>
      </c>
      <c r="D17" s="213">
        <f>SUM(D18:D20)</f>
        <v>10018910.74</v>
      </c>
      <c r="E17" s="213">
        <f>SUM(E18:E20)</f>
        <v>9841125.8900000006</v>
      </c>
      <c r="F17" s="213">
        <f>SUM(F18:F20)</f>
        <v>177784.85000000009</v>
      </c>
      <c r="G17" s="226">
        <f>SUM(G18+G19+G20)</f>
        <v>9210172</v>
      </c>
      <c r="H17" s="216"/>
      <c r="I17" s="216"/>
      <c r="J17" s="216"/>
      <c r="K17" s="217"/>
    </row>
    <row r="18" spans="1:11" x14ac:dyDescent="0.35">
      <c r="A18" s="420"/>
      <c r="B18" s="200" t="s">
        <v>26</v>
      </c>
      <c r="C18" s="227">
        <v>2889480</v>
      </c>
      <c r="D18" s="227">
        <v>2889480</v>
      </c>
      <c r="E18" s="219">
        <v>2777310.06</v>
      </c>
      <c r="F18" s="294">
        <f>SUM(D18-E18)</f>
        <v>112169.93999999994</v>
      </c>
      <c r="G18" s="219">
        <v>2378518.04</v>
      </c>
      <c r="H18" s="228">
        <f>SUM(E18/D18*100)</f>
        <v>96.117988703849832</v>
      </c>
      <c r="I18" s="228">
        <f t="shared" ref="I18:J20" si="0">SUM(F18/D18*100)</f>
        <v>3.88201129615017</v>
      </c>
      <c r="J18" s="228">
        <f t="shared" si="0"/>
        <v>85.64106954626449</v>
      </c>
      <c r="K18" s="221">
        <v>4.5</v>
      </c>
    </row>
    <row r="19" spans="1:11" ht="15" thickBot="1" x14ac:dyDescent="0.4">
      <c r="A19" s="420"/>
      <c r="B19" s="203" t="s">
        <v>58</v>
      </c>
      <c r="C19" s="229">
        <v>0</v>
      </c>
      <c r="D19" s="229">
        <v>645430.74</v>
      </c>
      <c r="E19" s="230">
        <v>645430.74</v>
      </c>
      <c r="F19" s="263">
        <v>0</v>
      </c>
      <c r="G19" s="230">
        <v>637807.21</v>
      </c>
      <c r="H19" s="231">
        <f>SUM(E19/D19*100)</f>
        <v>100</v>
      </c>
      <c r="I19" s="231">
        <f t="shared" si="0"/>
        <v>0</v>
      </c>
      <c r="J19" s="231">
        <f t="shared" si="0"/>
        <v>98.818846155359751</v>
      </c>
      <c r="K19" s="225" t="e">
        <f>(D19*100)/$D$82</f>
        <v>#DIV/0!</v>
      </c>
    </row>
    <row r="20" spans="1:11" ht="15" thickBot="1" x14ac:dyDescent="0.4">
      <c r="A20" s="421"/>
      <c r="B20" s="204" t="s">
        <v>27</v>
      </c>
      <c r="C20" s="232">
        <v>4174000</v>
      </c>
      <c r="D20" s="232">
        <v>6484000</v>
      </c>
      <c r="E20" s="300">
        <v>6418385.0899999999</v>
      </c>
      <c r="F20" s="223">
        <f>SUM(D20-E20)</f>
        <v>65614.910000000149</v>
      </c>
      <c r="G20" s="300">
        <v>6193846.75</v>
      </c>
      <c r="H20" s="224">
        <f>SUM(E20/D20*100)</f>
        <v>98.98804888957433</v>
      </c>
      <c r="I20" s="224">
        <f t="shared" si="0"/>
        <v>1.0119511104256655</v>
      </c>
      <c r="J20" s="224">
        <f t="shared" si="0"/>
        <v>96.501638077935894</v>
      </c>
      <c r="K20" s="233">
        <v>4.2699999999999996</v>
      </c>
    </row>
    <row r="21" spans="1:11" ht="15" thickBot="1" x14ac:dyDescent="0.4">
      <c r="A21" s="419">
        <v>37</v>
      </c>
      <c r="B21" s="201" t="s">
        <v>74</v>
      </c>
      <c r="C21" s="226">
        <f>SUM(C22:C26)</f>
        <v>751980</v>
      </c>
      <c r="D21" s="213">
        <f>SUM(D22+D23+D24+D25+D26)</f>
        <v>528510.78</v>
      </c>
      <c r="E21" s="213">
        <f>SUM(E22:E26)</f>
        <v>467020.66000000003</v>
      </c>
      <c r="F21" s="213">
        <f>SUM(F22:F26)</f>
        <v>61490.119999999981</v>
      </c>
      <c r="G21" s="226">
        <f>SUM(G22:G26)</f>
        <v>413826.47</v>
      </c>
      <c r="H21" s="216"/>
      <c r="I21" s="216"/>
      <c r="J21" s="216"/>
      <c r="K21" s="217"/>
    </row>
    <row r="22" spans="1:11" x14ac:dyDescent="0.35">
      <c r="A22" s="420"/>
      <c r="B22" s="200" t="s">
        <v>28</v>
      </c>
      <c r="C22" s="329">
        <v>520000</v>
      </c>
      <c r="D22" s="329">
        <v>280000</v>
      </c>
      <c r="E22" s="219">
        <v>272130.34000000003</v>
      </c>
      <c r="F22" s="294">
        <f>SUM(D22-E22)</f>
        <v>7869.6599999999744</v>
      </c>
      <c r="G22" s="219">
        <v>227790.55</v>
      </c>
      <c r="H22" s="228">
        <f>SUM(E22/D22*100)</f>
        <v>97.189407142857149</v>
      </c>
      <c r="I22" s="228">
        <f t="shared" ref="I22:J26" si="1">SUM(F22/D22*100)</f>
        <v>2.810592857142848</v>
      </c>
      <c r="J22" s="234">
        <f t="shared" si="1"/>
        <v>83.706414360118742</v>
      </c>
      <c r="K22" s="221" t="e">
        <f>(D22*100)/$D$82</f>
        <v>#DIV/0!</v>
      </c>
    </row>
    <row r="23" spans="1:11" x14ac:dyDescent="0.35">
      <c r="A23" s="420"/>
      <c r="B23" s="205" t="s">
        <v>75</v>
      </c>
      <c r="C23" s="223">
        <v>100000</v>
      </c>
      <c r="D23" s="263">
        <v>0</v>
      </c>
      <c r="E23" s="298">
        <v>0</v>
      </c>
      <c r="F23" s="263">
        <v>0</v>
      </c>
      <c r="G23" s="298">
        <v>0</v>
      </c>
      <c r="H23" s="235" t="e">
        <f>SUM(E23/D23*100)</f>
        <v>#DIV/0!</v>
      </c>
      <c r="I23" s="236" t="e">
        <f t="shared" si="1"/>
        <v>#DIV/0!</v>
      </c>
      <c r="J23" s="237" t="e">
        <f t="shared" si="1"/>
        <v>#DIV/0!</v>
      </c>
      <c r="K23" s="238" t="e">
        <f>(D23*100)/$D$82</f>
        <v>#DIV/0!</v>
      </c>
    </row>
    <row r="24" spans="1:11" ht="15" thickBot="1" x14ac:dyDescent="0.4">
      <c r="A24" s="420"/>
      <c r="B24" s="205" t="s">
        <v>69</v>
      </c>
      <c r="C24" s="239">
        <v>0</v>
      </c>
      <c r="D24" s="239">
        <v>89594.28</v>
      </c>
      <c r="E24" s="298">
        <v>62457.42</v>
      </c>
      <c r="F24" s="246">
        <f>SUM(D24-E24)</f>
        <v>27136.86</v>
      </c>
      <c r="G24" s="298">
        <v>62457.42</v>
      </c>
      <c r="H24" s="240">
        <f>SUM(E24/D24*100)</f>
        <v>69.711392289775645</v>
      </c>
      <c r="I24" s="241">
        <f t="shared" si="1"/>
        <v>30.288607710224358</v>
      </c>
      <c r="J24" s="242">
        <f t="shared" si="1"/>
        <v>100</v>
      </c>
      <c r="K24" s="233" t="e">
        <f>(D24*100)/$D$82</f>
        <v>#DIV/0!</v>
      </c>
    </row>
    <row r="25" spans="1:11" ht="15" thickBot="1" x14ac:dyDescent="0.4">
      <c r="A25" s="420"/>
      <c r="B25" s="203" t="s">
        <v>76</v>
      </c>
      <c r="C25" s="229">
        <v>0</v>
      </c>
      <c r="D25" s="229">
        <v>26936.5</v>
      </c>
      <c r="E25" s="230">
        <v>26936.5</v>
      </c>
      <c r="F25" s="218">
        <f>SUM(D25-E25)</f>
        <v>0</v>
      </c>
      <c r="G25" s="230">
        <v>26936.5</v>
      </c>
      <c r="H25" s="235">
        <f>SUM(E25/D25*100)</f>
        <v>100</v>
      </c>
      <c r="I25" s="236">
        <f t="shared" si="1"/>
        <v>0</v>
      </c>
      <c r="J25" s="230">
        <f t="shared" si="1"/>
        <v>100</v>
      </c>
      <c r="K25" s="225" t="e">
        <f>(D25*100)/$D$82</f>
        <v>#DIV/0!</v>
      </c>
    </row>
    <row r="26" spans="1:11" ht="15" thickBot="1" x14ac:dyDescent="0.4">
      <c r="A26" s="421"/>
      <c r="B26" s="204" t="s">
        <v>33</v>
      </c>
      <c r="C26" s="232">
        <v>131980</v>
      </c>
      <c r="D26" s="232">
        <v>131980</v>
      </c>
      <c r="E26" s="300">
        <v>105496.4</v>
      </c>
      <c r="F26" s="232">
        <f>SUM(D26-E26)</f>
        <v>26483.600000000006</v>
      </c>
      <c r="G26" s="300">
        <v>96642</v>
      </c>
      <c r="H26" s="243">
        <f>SUM(E26/D26*100)</f>
        <v>79.933626307016212</v>
      </c>
      <c r="I26" s="244">
        <f t="shared" si="1"/>
        <v>20.066373692983792</v>
      </c>
      <c r="J26" s="245">
        <f t="shared" si="1"/>
        <v>91.606917392441829</v>
      </c>
      <c r="K26" s="233" t="e">
        <f>(D26*100)/$D$82</f>
        <v>#DIV/0!</v>
      </c>
    </row>
    <row r="27" spans="1:11" ht="15" thickBot="1" x14ac:dyDescent="0.4">
      <c r="A27" s="419">
        <v>38</v>
      </c>
      <c r="B27" s="201" t="s">
        <v>59</v>
      </c>
      <c r="C27" s="226">
        <f>SUM(C28:C32)</f>
        <v>155090</v>
      </c>
      <c r="D27" s="213">
        <f>SUM(D28+D29+D30+D31+D32)</f>
        <v>824215.69</v>
      </c>
      <c r="E27" s="226">
        <f>SUM(E28:E32)</f>
        <v>687924.87</v>
      </c>
      <c r="F27" s="213">
        <f>SUM(F28:F32)</f>
        <v>136290.82</v>
      </c>
      <c r="G27" s="226">
        <f>SUM(G28:G32)</f>
        <v>413726.29</v>
      </c>
      <c r="H27" s="216"/>
      <c r="I27" s="216"/>
      <c r="J27" s="216"/>
      <c r="K27" s="217"/>
    </row>
    <row r="28" spans="1:11" x14ac:dyDescent="0.35">
      <c r="A28" s="420"/>
      <c r="B28" s="200" t="s">
        <v>30</v>
      </c>
      <c r="C28" s="227">
        <v>150000</v>
      </c>
      <c r="D28" s="227">
        <v>439500</v>
      </c>
      <c r="E28" s="219">
        <v>430478.49</v>
      </c>
      <c r="F28" s="227">
        <f t="shared" ref="F28:F33" si="2">SUM(D28-E28)</f>
        <v>9021.5100000000093</v>
      </c>
      <c r="G28" s="219">
        <v>187774.05</v>
      </c>
      <c r="H28" s="220">
        <f>SUM(E28/D28*100)</f>
        <v>97.947324232081911</v>
      </c>
      <c r="I28" s="228">
        <f t="shared" ref="I28:J32" si="3">SUM(F28/D28*100)</f>
        <v>2.0526757679180907</v>
      </c>
      <c r="J28" s="234">
        <f t="shared" si="3"/>
        <v>43.61984497762014</v>
      </c>
      <c r="K28" s="221" t="e">
        <f>(D28*100)/$D$82</f>
        <v>#DIV/0!</v>
      </c>
    </row>
    <row r="29" spans="1:11" x14ac:dyDescent="0.35">
      <c r="A29" s="420"/>
      <c r="B29" s="203" t="s">
        <v>32</v>
      </c>
      <c r="C29" s="246">
        <v>1000</v>
      </c>
      <c r="D29" s="229">
        <v>1000</v>
      </c>
      <c r="E29" s="230">
        <v>861.93</v>
      </c>
      <c r="F29" s="246">
        <f t="shared" si="2"/>
        <v>138.07000000000005</v>
      </c>
      <c r="G29" s="230">
        <v>861.93</v>
      </c>
      <c r="H29" s="235">
        <f>SUM(E29/D29*100)</f>
        <v>86.192999999999998</v>
      </c>
      <c r="I29" s="236">
        <f t="shared" si="3"/>
        <v>13.807000000000006</v>
      </c>
      <c r="J29" s="237">
        <f t="shared" si="3"/>
        <v>100</v>
      </c>
      <c r="K29" s="238" t="e">
        <f>(D29*100)/$D$82</f>
        <v>#DIV/0!</v>
      </c>
    </row>
    <row r="30" spans="1:11" x14ac:dyDescent="0.35">
      <c r="A30" s="420"/>
      <c r="B30" s="205" t="s">
        <v>69</v>
      </c>
      <c r="C30" s="239">
        <v>0</v>
      </c>
      <c r="D30" s="239">
        <v>229625.69</v>
      </c>
      <c r="E30" s="298">
        <v>106584.45</v>
      </c>
      <c r="F30" s="246">
        <f t="shared" si="2"/>
        <v>123041.24</v>
      </c>
      <c r="G30" s="230">
        <v>75090.31</v>
      </c>
      <c r="H30" s="247">
        <f>SUM(E30/D30*100)</f>
        <v>46.416605215209152</v>
      </c>
      <c r="I30" s="248">
        <f t="shared" si="3"/>
        <v>53.583394784790848</v>
      </c>
      <c r="J30" s="237">
        <f t="shared" si="3"/>
        <v>70.451468295797369</v>
      </c>
      <c r="K30" s="249" t="e">
        <f>(D30*100)/$D$82</f>
        <v>#DIV/0!</v>
      </c>
    </row>
    <row r="31" spans="1:11" x14ac:dyDescent="0.35">
      <c r="A31" s="420"/>
      <c r="B31" s="205" t="s">
        <v>52</v>
      </c>
      <c r="C31" s="239">
        <v>0</v>
      </c>
      <c r="D31" s="239">
        <v>0</v>
      </c>
      <c r="E31" s="298">
        <v>0</v>
      </c>
      <c r="F31" s="218">
        <f>SUM(D31-E31)</f>
        <v>0</v>
      </c>
      <c r="G31" s="298">
        <v>0</v>
      </c>
      <c r="H31" s="247" t="e">
        <f>SUM(E31/D31*100)</f>
        <v>#DIV/0!</v>
      </c>
      <c r="I31" s="248" t="e">
        <f t="shared" si="3"/>
        <v>#DIV/0!</v>
      </c>
      <c r="J31" s="237" t="e">
        <f t="shared" si="3"/>
        <v>#DIV/0!</v>
      </c>
      <c r="K31" s="249" t="e">
        <f>(D31*100)/$D$82</f>
        <v>#DIV/0!</v>
      </c>
    </row>
    <row r="32" spans="1:11" ht="15" thickBot="1" x14ac:dyDescent="0.4">
      <c r="A32" s="421"/>
      <c r="B32" s="202" t="s">
        <v>26</v>
      </c>
      <c r="C32" s="222">
        <v>4090</v>
      </c>
      <c r="D32" s="222">
        <v>154090</v>
      </c>
      <c r="E32" s="299">
        <v>150000</v>
      </c>
      <c r="F32" s="250">
        <f t="shared" si="2"/>
        <v>4090</v>
      </c>
      <c r="G32" s="299">
        <v>150000</v>
      </c>
      <c r="H32" s="231">
        <f>SUM(E32/D32*100)</f>
        <v>97.345707054318908</v>
      </c>
      <c r="I32" s="224">
        <f t="shared" si="3"/>
        <v>2.6542929456810955</v>
      </c>
      <c r="J32" s="251">
        <f t="shared" si="3"/>
        <v>100</v>
      </c>
      <c r="K32" s="225" t="e">
        <f>(D32*100)/$D$82</f>
        <v>#DIV/0!</v>
      </c>
    </row>
    <row r="33" spans="1:11" ht="15" thickBot="1" x14ac:dyDescent="0.4">
      <c r="A33" s="419">
        <v>92</v>
      </c>
      <c r="B33" s="201" t="s">
        <v>42</v>
      </c>
      <c r="C33" s="213">
        <f>SUM(C34)</f>
        <v>100000</v>
      </c>
      <c r="D33" s="301">
        <v>0</v>
      </c>
      <c r="E33" s="226">
        <f>SUM(E34)</f>
        <v>0</v>
      </c>
      <c r="F33" s="252">
        <f t="shared" si="2"/>
        <v>0</v>
      </c>
      <c r="G33" s="226">
        <f>SUM(G34)</f>
        <v>0</v>
      </c>
      <c r="H33" s="216"/>
      <c r="I33" s="216"/>
      <c r="J33" s="216"/>
      <c r="K33" s="217"/>
    </row>
    <row r="34" spans="1:11" ht="15" thickBot="1" x14ac:dyDescent="0.4">
      <c r="A34" s="421"/>
      <c r="B34" s="204" t="s">
        <v>30</v>
      </c>
      <c r="C34" s="232">
        <v>100000</v>
      </c>
      <c r="D34" s="295">
        <v>0</v>
      </c>
      <c r="E34" s="302">
        <v>0</v>
      </c>
      <c r="F34" s="218">
        <f>SUM(D34-E34)</f>
        <v>0</v>
      </c>
      <c r="G34" s="295">
        <v>0</v>
      </c>
      <c r="H34" s="243" t="e">
        <f>SUM(E34/D34*100)</f>
        <v>#DIV/0!</v>
      </c>
      <c r="I34" s="244" t="e">
        <f>SUM(F34/D34*100)</f>
        <v>#DIV/0!</v>
      </c>
      <c r="J34" s="245" t="e">
        <f>SUM(G34/E34*100)</f>
        <v>#DIV/0!</v>
      </c>
      <c r="K34" s="233" t="e">
        <f>(D34*100)/$D$82</f>
        <v>#DIV/0!</v>
      </c>
    </row>
    <row r="35" spans="1:11" ht="15" thickBot="1" x14ac:dyDescent="0.4">
      <c r="A35" s="419">
        <v>39</v>
      </c>
      <c r="B35" s="201" t="s">
        <v>41</v>
      </c>
      <c r="C35" s="253">
        <f>SUM(C36+C39)</f>
        <v>300000</v>
      </c>
      <c r="D35" s="226">
        <f>SUM(D36:D39)</f>
        <v>174552.68</v>
      </c>
      <c r="E35" s="226">
        <f>SUM(E36:E39)</f>
        <v>174552.68</v>
      </c>
      <c r="F35" s="254">
        <f>SUM(F36+F37+F38+F39)</f>
        <v>0</v>
      </c>
      <c r="G35" s="226">
        <f>SUM(G36:G39)</f>
        <v>59930</v>
      </c>
      <c r="H35" s="216"/>
      <c r="I35" s="216"/>
      <c r="J35" s="216"/>
      <c r="K35" s="217"/>
    </row>
    <row r="36" spans="1:11" ht="15" thickBot="1" x14ac:dyDescent="0.4">
      <c r="A36" s="420"/>
      <c r="B36" s="206" t="s">
        <v>28</v>
      </c>
      <c r="C36" s="255">
        <v>200000</v>
      </c>
      <c r="D36" s="255">
        <v>70000</v>
      </c>
      <c r="E36" s="303">
        <v>70000</v>
      </c>
      <c r="F36" s="218">
        <f>SUM(D36-E36)</f>
        <v>0</v>
      </c>
      <c r="G36" s="304">
        <v>59930</v>
      </c>
      <c r="H36" s="240">
        <f>SUM(E36/D36*100)</f>
        <v>100</v>
      </c>
      <c r="I36" s="241">
        <f t="shared" ref="I36:J39" si="4">SUM(F36/D36*100)</f>
        <v>0</v>
      </c>
      <c r="J36" s="245">
        <f t="shared" si="4"/>
        <v>85.614285714285714</v>
      </c>
      <c r="K36" s="233" t="e">
        <f>(D36*100)/$D$82</f>
        <v>#DIV/0!</v>
      </c>
    </row>
    <row r="37" spans="1:11" x14ac:dyDescent="0.35">
      <c r="A37" s="420"/>
      <c r="B37" s="207" t="s">
        <v>58</v>
      </c>
      <c r="C37" s="256">
        <v>0</v>
      </c>
      <c r="D37" s="330">
        <v>0</v>
      </c>
      <c r="E37" s="305">
        <v>0</v>
      </c>
      <c r="F37" s="218">
        <f>SUM(D37-E37)</f>
        <v>0</v>
      </c>
      <c r="G37" s="306">
        <v>0</v>
      </c>
      <c r="H37" s="247" t="e">
        <f>SUM(E37/D37*100)</f>
        <v>#DIV/0!</v>
      </c>
      <c r="I37" s="257" t="e">
        <f t="shared" si="4"/>
        <v>#DIV/0!</v>
      </c>
      <c r="J37" s="242" t="e">
        <f t="shared" si="4"/>
        <v>#DIV/0!</v>
      </c>
      <c r="K37" s="258" t="e">
        <f>(D37*100)/$D$82</f>
        <v>#DIV/0!</v>
      </c>
    </row>
    <row r="38" spans="1:11" x14ac:dyDescent="0.35">
      <c r="A38" s="420"/>
      <c r="B38" s="208" t="s">
        <v>77</v>
      </c>
      <c r="C38" s="259">
        <v>0</v>
      </c>
      <c r="D38" s="259">
        <v>104552.68</v>
      </c>
      <c r="E38" s="307">
        <v>104552.68</v>
      </c>
      <c r="F38" s="218">
        <f>SUM(D38-E38)</f>
        <v>0</v>
      </c>
      <c r="G38" s="308">
        <v>0</v>
      </c>
      <c r="H38" s="235">
        <f>SUM(E38/D38*100)</f>
        <v>100</v>
      </c>
      <c r="I38" s="236">
        <f t="shared" si="4"/>
        <v>0</v>
      </c>
      <c r="J38" s="237">
        <f t="shared" si="4"/>
        <v>0</v>
      </c>
      <c r="K38" s="238" t="e">
        <f>(D38*100)/$D$82</f>
        <v>#DIV/0!</v>
      </c>
    </row>
    <row r="39" spans="1:11" ht="15" thickBot="1" x14ac:dyDescent="0.4">
      <c r="A39" s="421"/>
      <c r="B39" s="204" t="s">
        <v>30</v>
      </c>
      <c r="C39" s="232">
        <v>100000</v>
      </c>
      <c r="D39" s="295">
        <v>0</v>
      </c>
      <c r="E39" s="309">
        <v>0</v>
      </c>
      <c r="F39" s="309">
        <v>0</v>
      </c>
      <c r="G39" s="260">
        <v>0</v>
      </c>
      <c r="H39" s="243" t="e">
        <f>SUM(E39/D39*100)</f>
        <v>#DIV/0!</v>
      </c>
      <c r="I39" s="244" t="e">
        <f t="shared" si="4"/>
        <v>#DIV/0!</v>
      </c>
      <c r="J39" s="245" t="e">
        <f t="shared" si="4"/>
        <v>#DIV/0!</v>
      </c>
      <c r="K39" s="233" t="e">
        <f>(D39*100)/$D$82</f>
        <v>#DIV/0!</v>
      </c>
    </row>
    <row r="40" spans="1:11" ht="15" thickBot="1" x14ac:dyDescent="0.4">
      <c r="A40" s="422" t="s">
        <v>35</v>
      </c>
      <c r="B40" s="201" t="s">
        <v>57</v>
      </c>
      <c r="C40" s="226">
        <f>SUM(C41:C43)</f>
        <v>15000</v>
      </c>
      <c r="D40" s="226">
        <f>SUM(D41:D43)</f>
        <v>15500</v>
      </c>
      <c r="E40" s="226">
        <f>SUM(E41:E43)</f>
        <v>365</v>
      </c>
      <c r="F40" s="226">
        <f>SUM(F41:F43)</f>
        <v>15135</v>
      </c>
      <c r="G40" s="226">
        <f>SUM(G41:G43)</f>
        <v>364.31</v>
      </c>
      <c r="H40" s="216"/>
      <c r="I40" s="216"/>
      <c r="J40" s="216"/>
      <c r="K40" s="217"/>
    </row>
    <row r="41" spans="1:11" x14ac:dyDescent="0.35">
      <c r="A41" s="423"/>
      <c r="B41" s="200" t="s">
        <v>30</v>
      </c>
      <c r="C41" s="261">
        <v>0</v>
      </c>
      <c r="D41" s="261">
        <v>500</v>
      </c>
      <c r="E41" s="310">
        <v>53</v>
      </c>
      <c r="F41" s="218">
        <f>SUM(D41-E41)</f>
        <v>447</v>
      </c>
      <c r="G41" s="311">
        <v>52.31</v>
      </c>
      <c r="H41" s="220">
        <f>SUM(E41/D41*100)</f>
        <v>10.6</v>
      </c>
      <c r="I41" s="228">
        <f t="shared" ref="I41:J43" si="5">SUM(F41/D41*100)</f>
        <v>89.4</v>
      </c>
      <c r="J41" s="234">
        <f t="shared" si="5"/>
        <v>98.698113207547181</v>
      </c>
      <c r="K41" s="221" t="e">
        <f>(D41*100)/$D$82</f>
        <v>#DIV/0!</v>
      </c>
    </row>
    <row r="42" spans="1:11" x14ac:dyDescent="0.35">
      <c r="A42" s="423"/>
      <c r="B42" s="203" t="s">
        <v>32</v>
      </c>
      <c r="C42" s="227">
        <v>15000</v>
      </c>
      <c r="D42" s="227">
        <v>15000</v>
      </c>
      <c r="E42" s="219">
        <v>312</v>
      </c>
      <c r="F42" s="227">
        <f>SUM(D42-E42)</f>
        <v>14688</v>
      </c>
      <c r="G42" s="308">
        <v>312</v>
      </c>
      <c r="H42" s="235">
        <f>SUM(E42/D42*100)</f>
        <v>2.08</v>
      </c>
      <c r="I42" s="236">
        <f t="shared" si="5"/>
        <v>97.92</v>
      </c>
      <c r="J42" s="237">
        <f t="shared" si="5"/>
        <v>100</v>
      </c>
      <c r="K42" s="238" t="e">
        <f>(D42*100)/$D$82</f>
        <v>#DIV/0!</v>
      </c>
    </row>
    <row r="43" spans="1:11" ht="15" thickBot="1" x14ac:dyDescent="0.4">
      <c r="A43" s="424"/>
      <c r="B43" s="202" t="s">
        <v>54</v>
      </c>
      <c r="C43" s="250">
        <v>0</v>
      </c>
      <c r="D43" s="250">
        <v>0</v>
      </c>
      <c r="E43" s="299">
        <v>0</v>
      </c>
      <c r="F43" s="218">
        <f>SUM(D43-E43)</f>
        <v>0</v>
      </c>
      <c r="G43" s="312">
        <v>0</v>
      </c>
      <c r="H43" s="231" t="e">
        <f>SUM(E43/D43*100)</f>
        <v>#DIV/0!</v>
      </c>
      <c r="I43" s="224" t="e">
        <f t="shared" si="5"/>
        <v>#DIV/0!</v>
      </c>
      <c r="J43" s="251" t="e">
        <f t="shared" si="5"/>
        <v>#DIV/0!</v>
      </c>
      <c r="K43" s="225" t="e">
        <f>(D43*100)/$D$82</f>
        <v>#DIV/0!</v>
      </c>
    </row>
    <row r="44" spans="1:11" ht="15" thickBot="1" x14ac:dyDescent="0.4">
      <c r="A44" s="419">
        <v>41</v>
      </c>
      <c r="B44" s="201" t="s">
        <v>6</v>
      </c>
      <c r="C44" s="214">
        <f>SUM(C45:C46)</f>
        <v>55000</v>
      </c>
      <c r="D44" s="213">
        <f>SUM(D45:D46)</f>
        <v>85000</v>
      </c>
      <c r="E44" s="213">
        <f>SUM(E45:E46)</f>
        <v>81854</v>
      </c>
      <c r="F44" s="213">
        <f>SUM(F45:F46)</f>
        <v>3146</v>
      </c>
      <c r="G44" s="226">
        <f>SUM(G45:G46)</f>
        <v>73284</v>
      </c>
      <c r="H44" s="216"/>
      <c r="I44" s="216"/>
      <c r="J44" s="216"/>
      <c r="K44" s="217"/>
    </row>
    <row r="45" spans="1:11" x14ac:dyDescent="0.35">
      <c r="A45" s="420"/>
      <c r="B45" s="200" t="s">
        <v>30</v>
      </c>
      <c r="C45" s="261">
        <v>0</v>
      </c>
      <c r="D45" s="261">
        <v>0</v>
      </c>
      <c r="E45" s="218">
        <v>0</v>
      </c>
      <c r="F45" s="218">
        <f>SUM(D45-E45)</f>
        <v>0</v>
      </c>
      <c r="G45" s="311">
        <v>0</v>
      </c>
      <c r="H45" s="220" t="e">
        <f>SUM(E45/D45*100)</f>
        <v>#DIV/0!</v>
      </c>
      <c r="I45" s="228" t="e">
        <f>SUM(F45/D45*100)</f>
        <v>#DIV/0!</v>
      </c>
      <c r="J45" s="234" t="e">
        <f>SUM(G45/E45*100)</f>
        <v>#DIV/0!</v>
      </c>
      <c r="K45" s="221" t="e">
        <f>(D45*100)/$D$82</f>
        <v>#DIV/0!</v>
      </c>
    </row>
    <row r="46" spans="1:11" ht="15" thickBot="1" x14ac:dyDescent="0.4">
      <c r="A46" s="421"/>
      <c r="B46" s="202" t="s">
        <v>32</v>
      </c>
      <c r="C46" s="222">
        <v>55000</v>
      </c>
      <c r="D46" s="222">
        <v>85000</v>
      </c>
      <c r="E46" s="222">
        <v>81854</v>
      </c>
      <c r="F46" s="218">
        <f>SUM(D46-E46)</f>
        <v>3146</v>
      </c>
      <c r="G46" s="312">
        <v>73284</v>
      </c>
      <c r="H46" s="224">
        <f>SUM(E46/D46*100)</f>
        <v>96.298823529411777</v>
      </c>
      <c r="I46" s="224">
        <f>SUM(F46/D46*100)</f>
        <v>3.7011764705882353</v>
      </c>
      <c r="J46" s="251">
        <f>SUM(G46/E46*100)</f>
        <v>89.530139028025516</v>
      </c>
      <c r="K46" s="225" t="e">
        <f>(D46*100)/$D$82</f>
        <v>#DIV/0!</v>
      </c>
    </row>
    <row r="47" spans="1:11" ht="15" thickBot="1" x14ac:dyDescent="0.4">
      <c r="A47" s="419">
        <v>42</v>
      </c>
      <c r="B47" s="201" t="s">
        <v>40</v>
      </c>
      <c r="C47" s="214">
        <f>SUM(C48:C49)</f>
        <v>50000</v>
      </c>
      <c r="D47" s="213">
        <f>SUM(D48:D49)</f>
        <v>40000</v>
      </c>
      <c r="E47" s="213">
        <f>SUM(E48:E49)</f>
        <v>39023</v>
      </c>
      <c r="F47" s="213">
        <f>SUM(F48:F49)</f>
        <v>977</v>
      </c>
      <c r="G47" s="226">
        <f>SUM(G48:G49)</f>
        <v>27522.639999999999</v>
      </c>
      <c r="H47" s="216"/>
      <c r="I47" s="216"/>
      <c r="J47" s="216"/>
      <c r="K47" s="217"/>
    </row>
    <row r="48" spans="1:11" x14ac:dyDescent="0.35">
      <c r="A48" s="420"/>
      <c r="B48" s="200" t="s">
        <v>75</v>
      </c>
      <c r="C48" s="218">
        <v>0</v>
      </c>
      <c r="D48" s="218">
        <v>0</v>
      </c>
      <c r="E48" s="218">
        <v>0</v>
      </c>
      <c r="F48" s="218">
        <f>SUM(D48-E48)</f>
        <v>0</v>
      </c>
      <c r="G48" s="311">
        <v>0</v>
      </c>
      <c r="H48" s="220" t="e">
        <f>SUM(E48/D48*100)</f>
        <v>#DIV/0!</v>
      </c>
      <c r="I48" s="228" t="e">
        <f>SUM(F48/D48*100)</f>
        <v>#DIV/0!</v>
      </c>
      <c r="J48" s="234" t="e">
        <f>SUM(G48/E48*100)</f>
        <v>#DIV/0!</v>
      </c>
      <c r="K48" s="221" t="e">
        <f>(D48*100)/$D$82</f>
        <v>#DIV/0!</v>
      </c>
    </row>
    <row r="49" spans="1:11" ht="15" thickBot="1" x14ac:dyDescent="0.4">
      <c r="A49" s="421"/>
      <c r="B49" s="202" t="s">
        <v>31</v>
      </c>
      <c r="C49" s="222">
        <v>50000</v>
      </c>
      <c r="D49" s="222">
        <v>40000</v>
      </c>
      <c r="E49" s="222">
        <v>39023</v>
      </c>
      <c r="F49" s="218">
        <f>SUM(D49-E49)</f>
        <v>977</v>
      </c>
      <c r="G49" s="312">
        <v>27522.639999999999</v>
      </c>
      <c r="H49" s="224">
        <f>SUM(E49/D49*100)</f>
        <v>97.55749999999999</v>
      </c>
      <c r="I49" s="224">
        <f>SUM(F49/D49*100)</f>
        <v>2.4424999999999999</v>
      </c>
      <c r="J49" s="251">
        <f>SUM(G49/E49*100)</f>
        <v>70.529277605514693</v>
      </c>
      <c r="K49" s="225" t="e">
        <f>(D49*100)/$D$82</f>
        <v>#DIV/0!</v>
      </c>
    </row>
    <row r="50" spans="1:11" ht="15" thickBot="1" x14ac:dyDescent="0.4">
      <c r="A50" s="419">
        <v>57</v>
      </c>
      <c r="B50" s="201" t="s">
        <v>7</v>
      </c>
      <c r="C50" s="226">
        <f>SUM(C51:C54)</f>
        <v>500000</v>
      </c>
      <c r="D50" s="313">
        <f>SUM(D51:D54)</f>
        <v>637916.47</v>
      </c>
      <c r="E50" s="226">
        <f>SUM(E51:E54)</f>
        <v>152411.19</v>
      </c>
      <c r="F50" s="213">
        <f>SUM(F51:F54)</f>
        <v>485505.27999999997</v>
      </c>
      <c r="G50" s="226">
        <f>SUM(G51:G54)</f>
        <v>90906.880000000005</v>
      </c>
      <c r="H50" s="216"/>
      <c r="I50" s="216"/>
      <c r="J50" s="216"/>
      <c r="K50" s="217"/>
    </row>
    <row r="51" spans="1:11" x14ac:dyDescent="0.35">
      <c r="A51" s="420"/>
      <c r="B51" s="200" t="s">
        <v>30</v>
      </c>
      <c r="C51" s="227">
        <v>200000</v>
      </c>
      <c r="D51" s="218">
        <v>538916.47</v>
      </c>
      <c r="E51" s="218">
        <v>60931.76</v>
      </c>
      <c r="F51" s="218">
        <f>SUM(D51-E51)</f>
        <v>477984.70999999996</v>
      </c>
      <c r="G51" s="218">
        <v>0</v>
      </c>
      <c r="H51" s="220">
        <f>SUM(E51/D51*100)</f>
        <v>11.306345860982873</v>
      </c>
      <c r="I51" s="228">
        <f t="shared" ref="I51:J54" si="6">SUM(F51/D51*100)</f>
        <v>88.693654139017127</v>
      </c>
      <c r="J51" s="234">
        <f t="shared" si="6"/>
        <v>0</v>
      </c>
      <c r="K51" s="221" t="e">
        <f>(D51*100)/$D$82</f>
        <v>#DIV/0!</v>
      </c>
    </row>
    <row r="52" spans="1:11" x14ac:dyDescent="0.35">
      <c r="A52" s="420"/>
      <c r="B52" s="203" t="s">
        <v>26</v>
      </c>
      <c r="C52" s="229">
        <v>0</v>
      </c>
      <c r="D52" s="229">
        <v>0</v>
      </c>
      <c r="E52" s="229">
        <v>0</v>
      </c>
      <c r="F52" s="229">
        <f>SUM(D52-E52)</f>
        <v>0</v>
      </c>
      <c r="G52" s="229">
        <v>0</v>
      </c>
      <c r="H52" s="236" t="e">
        <f>SUM(E52/D52*100)</f>
        <v>#DIV/0!</v>
      </c>
      <c r="I52" s="236" t="e">
        <f t="shared" si="6"/>
        <v>#DIV/0!</v>
      </c>
      <c r="J52" s="237" t="e">
        <f t="shared" si="6"/>
        <v>#DIV/0!</v>
      </c>
      <c r="K52" s="238" t="e">
        <f>(D52*100)/$D$82</f>
        <v>#DIV/0!</v>
      </c>
    </row>
    <row r="53" spans="1:11" x14ac:dyDescent="0.35">
      <c r="A53" s="420"/>
      <c r="B53" s="205" t="s">
        <v>90</v>
      </c>
      <c r="C53" s="239">
        <v>0</v>
      </c>
      <c r="D53" s="239">
        <v>0</v>
      </c>
      <c r="E53" s="229">
        <v>0</v>
      </c>
      <c r="F53" s="229">
        <f>SUM(D53-E53)</f>
        <v>0</v>
      </c>
      <c r="G53" s="229">
        <v>0</v>
      </c>
      <c r="H53" s="235" t="e">
        <f>SUM(E53/D53*100)</f>
        <v>#DIV/0!</v>
      </c>
      <c r="I53" s="236" t="e">
        <f t="shared" si="6"/>
        <v>#DIV/0!</v>
      </c>
      <c r="J53" s="237" t="e">
        <f t="shared" si="6"/>
        <v>#DIV/0!</v>
      </c>
      <c r="K53" s="249" t="e">
        <f>(D53*100)/$D$82</f>
        <v>#DIV/0!</v>
      </c>
    </row>
    <row r="54" spans="1:11" ht="15" thickBot="1" x14ac:dyDescent="0.4">
      <c r="A54" s="421"/>
      <c r="B54" s="202" t="s">
        <v>31</v>
      </c>
      <c r="C54" s="222">
        <v>300000</v>
      </c>
      <c r="D54" s="222">
        <v>99000</v>
      </c>
      <c r="E54" s="229">
        <v>91479.43</v>
      </c>
      <c r="F54" s="222">
        <f>SUM(D54-E54)</f>
        <v>7520.570000000007</v>
      </c>
      <c r="G54" s="250">
        <v>90906.880000000005</v>
      </c>
      <c r="H54" s="224">
        <f>SUM(E54/D54*100)</f>
        <v>92.403464646464641</v>
      </c>
      <c r="I54" s="224">
        <f t="shared" si="6"/>
        <v>7.5965353535353604</v>
      </c>
      <c r="J54" s="251">
        <f t="shared" si="6"/>
        <v>99.374121592143737</v>
      </c>
      <c r="K54" s="225" t="e">
        <f>(D54*100)/$D$82</f>
        <v>#DIV/0!</v>
      </c>
    </row>
    <row r="55" spans="1:11" ht="15" thickBot="1" x14ac:dyDescent="0.4">
      <c r="A55" s="419">
        <v>806</v>
      </c>
      <c r="B55" s="201" t="s">
        <v>48</v>
      </c>
      <c r="C55" s="253">
        <f>SUM(C56:C59)</f>
        <v>900000</v>
      </c>
      <c r="D55" s="213">
        <f>SUM(D56:D59)</f>
        <v>885073.74</v>
      </c>
      <c r="E55" s="226">
        <f>SUM(E56:E59)</f>
        <v>715023.86</v>
      </c>
      <c r="F55" s="213">
        <f>SUM(F56:F59)</f>
        <v>170049.88</v>
      </c>
      <c r="G55" s="226">
        <f>SUM(G56:G59)</f>
        <v>503442.41000000003</v>
      </c>
      <c r="H55" s="216"/>
      <c r="I55" s="216"/>
      <c r="J55" s="216"/>
      <c r="K55" s="217"/>
    </row>
    <row r="56" spans="1:11" x14ac:dyDescent="0.35">
      <c r="A56" s="420"/>
      <c r="B56" s="200" t="s">
        <v>49</v>
      </c>
      <c r="C56" s="227">
        <v>200000</v>
      </c>
      <c r="D56" s="227">
        <v>62512.1</v>
      </c>
      <c r="E56" s="219">
        <v>2512.1</v>
      </c>
      <c r="F56" s="227">
        <f>SUM(D56-E56)</f>
        <v>60000</v>
      </c>
      <c r="G56" s="219">
        <v>0</v>
      </c>
      <c r="H56" s="220">
        <f>SUM(E56/D56*100)</f>
        <v>4.0185820025243109</v>
      </c>
      <c r="I56" s="228">
        <f t="shared" ref="I56:J59" si="7">SUM(F56/D56*100)</f>
        <v>95.981417997475688</v>
      </c>
      <c r="J56" s="234">
        <f t="shared" si="7"/>
        <v>0</v>
      </c>
      <c r="K56" s="221" t="e">
        <f>(D56*100)/$D$82</f>
        <v>#DIV/0!</v>
      </c>
    </row>
    <row r="57" spans="1:11" x14ac:dyDescent="0.35">
      <c r="A57" s="420"/>
      <c r="B57" s="203" t="s">
        <v>26</v>
      </c>
      <c r="C57" s="229">
        <v>0</v>
      </c>
      <c r="D57" s="229">
        <v>0</v>
      </c>
      <c r="E57" s="219">
        <v>0</v>
      </c>
      <c r="F57" s="218">
        <f>SUM(D57-E57)</f>
        <v>0</v>
      </c>
      <c r="G57" s="230">
        <v>0</v>
      </c>
      <c r="H57" s="235" t="e">
        <f>SUM(E57/D57*100)</f>
        <v>#DIV/0!</v>
      </c>
      <c r="I57" s="236" t="e">
        <f t="shared" si="7"/>
        <v>#DIV/0!</v>
      </c>
      <c r="J57" s="237" t="e">
        <f t="shared" si="7"/>
        <v>#DIV/0!</v>
      </c>
      <c r="K57" s="238" t="e">
        <f>(D57*100)/$D$82</f>
        <v>#DIV/0!</v>
      </c>
    </row>
    <row r="58" spans="1:11" x14ac:dyDescent="0.35">
      <c r="A58" s="420"/>
      <c r="B58" s="205" t="s">
        <v>69</v>
      </c>
      <c r="C58" s="239">
        <v>0</v>
      </c>
      <c r="D58" s="239">
        <v>411561.64</v>
      </c>
      <c r="E58" s="298">
        <v>332901.76000000001</v>
      </c>
      <c r="F58" s="218">
        <f>SUM(D58-E58)</f>
        <v>78659.88</v>
      </c>
      <c r="G58" s="239">
        <v>167742.16</v>
      </c>
      <c r="H58" s="235">
        <f>SUM(E58/D58*100)</f>
        <v>80.887460745855705</v>
      </c>
      <c r="I58" s="236">
        <f t="shared" si="7"/>
        <v>19.112539254144288</v>
      </c>
      <c r="J58" s="237">
        <f t="shared" si="7"/>
        <v>50.387886204026074</v>
      </c>
      <c r="K58" s="249">
        <v>0.45</v>
      </c>
    </row>
    <row r="59" spans="1:11" ht="15" thickBot="1" x14ac:dyDescent="0.4">
      <c r="A59" s="421"/>
      <c r="B59" s="202" t="s">
        <v>28</v>
      </c>
      <c r="C59" s="222">
        <v>700000</v>
      </c>
      <c r="D59" s="222">
        <v>411000</v>
      </c>
      <c r="E59" s="299">
        <v>379610</v>
      </c>
      <c r="F59" s="218">
        <f>SUM(D59-E59)</f>
        <v>31390</v>
      </c>
      <c r="G59" s="299">
        <v>335700.25</v>
      </c>
      <c r="H59" s="224">
        <f>SUM(E59/D59*100)</f>
        <v>92.362530413625294</v>
      </c>
      <c r="I59" s="224">
        <f t="shared" si="7"/>
        <v>7.6374695863746958</v>
      </c>
      <c r="J59" s="251">
        <f t="shared" si="7"/>
        <v>88.43293116619688</v>
      </c>
      <c r="K59" s="225">
        <v>0.4</v>
      </c>
    </row>
    <row r="60" spans="1:11" ht="15" thickBot="1" x14ac:dyDescent="0.4">
      <c r="A60" s="422" t="s">
        <v>36</v>
      </c>
      <c r="B60" s="201" t="s">
        <v>8</v>
      </c>
      <c r="C60" s="226">
        <f>SUM(C61:C62)</f>
        <v>0</v>
      </c>
      <c r="D60" s="226">
        <f>SUM(D61:D62)</f>
        <v>0</v>
      </c>
      <c r="E60" s="226">
        <f>SUM(E61:E62)</f>
        <v>0</v>
      </c>
      <c r="F60" s="226">
        <f>SUM(F61:F62)</f>
        <v>0</v>
      </c>
      <c r="G60" s="226">
        <f>SUM(G61:G62)</f>
        <v>0</v>
      </c>
      <c r="H60" s="216"/>
      <c r="I60" s="216"/>
      <c r="J60" s="216"/>
      <c r="K60" s="217"/>
    </row>
    <row r="61" spans="1:11" x14ac:dyDescent="0.35">
      <c r="A61" s="423"/>
      <c r="B61" s="200" t="s">
        <v>30</v>
      </c>
      <c r="C61" s="218">
        <v>0</v>
      </c>
      <c r="D61" s="218">
        <v>0</v>
      </c>
      <c r="E61" s="218">
        <v>0</v>
      </c>
      <c r="F61" s="218">
        <f>SUM(D61-E61)</f>
        <v>0</v>
      </c>
      <c r="G61" s="218">
        <v>0</v>
      </c>
      <c r="H61" s="220" t="e">
        <f>SUM(E61/D61*100)</f>
        <v>#DIV/0!</v>
      </c>
      <c r="I61" s="228" t="e">
        <f>SUM(F61/D61*100)</f>
        <v>#DIV/0!</v>
      </c>
      <c r="J61" s="234" t="e">
        <f>SUM(G61/E61*100)</f>
        <v>#DIV/0!</v>
      </c>
      <c r="K61" s="221">
        <v>0.08</v>
      </c>
    </row>
    <row r="62" spans="1:11" ht="15" thickBot="1" x14ac:dyDescent="0.4">
      <c r="A62" s="424"/>
      <c r="B62" s="202" t="s">
        <v>31</v>
      </c>
      <c r="C62" s="250">
        <v>0</v>
      </c>
      <c r="D62" s="250">
        <v>0</v>
      </c>
      <c r="E62" s="250">
        <v>0</v>
      </c>
      <c r="F62" s="250">
        <f>SUM(D62-E62)</f>
        <v>0</v>
      </c>
      <c r="G62" s="250">
        <v>0</v>
      </c>
      <c r="H62" s="231" t="e">
        <f>SUM(E62/D62*100)</f>
        <v>#DIV/0!</v>
      </c>
      <c r="I62" s="224" t="e">
        <f>SUM(F62/D62*100)</f>
        <v>#DIV/0!</v>
      </c>
      <c r="J62" s="251" t="e">
        <f>SUM(G62/E62*100)</f>
        <v>#DIV/0!</v>
      </c>
      <c r="K62" s="225" t="e">
        <f>(D62*100)/$D$82</f>
        <v>#DIV/0!</v>
      </c>
    </row>
    <row r="63" spans="1:11" ht="15" thickBot="1" x14ac:dyDescent="0.4">
      <c r="A63" s="419">
        <v>73</v>
      </c>
      <c r="B63" s="201" t="s">
        <v>39</v>
      </c>
      <c r="C63" s="213">
        <f>SUM(C64:C66)</f>
        <v>500000</v>
      </c>
      <c r="D63" s="213">
        <f>SUM(D64:D66)</f>
        <v>318400</v>
      </c>
      <c r="E63" s="226">
        <f>SUM(E64:E66)</f>
        <v>283100.68</v>
      </c>
      <c r="F63" s="226">
        <f>SUM(F64:F66)</f>
        <v>35299.320000000007</v>
      </c>
      <c r="G63" s="226">
        <f>SUM(G64:G66)</f>
        <v>282031.69</v>
      </c>
      <c r="H63" s="216"/>
      <c r="I63" s="216"/>
      <c r="J63" s="216"/>
      <c r="K63" s="217"/>
    </row>
    <row r="64" spans="1:11" x14ac:dyDescent="0.35">
      <c r="A64" s="420"/>
      <c r="B64" s="200" t="s">
        <v>46</v>
      </c>
      <c r="C64" s="218">
        <v>0</v>
      </c>
      <c r="D64" s="218">
        <v>0</v>
      </c>
      <c r="E64" s="218">
        <v>0</v>
      </c>
      <c r="F64" s="218">
        <f>SUM(D64-E64)</f>
        <v>0</v>
      </c>
      <c r="G64" s="314">
        <v>0</v>
      </c>
      <c r="H64" s="220" t="e">
        <f>SUM(E64/D64*100)</f>
        <v>#DIV/0!</v>
      </c>
      <c r="I64" s="228" t="e">
        <f t="shared" ref="I64:J66" si="8">SUM(F64/D64*100)</f>
        <v>#DIV/0!</v>
      </c>
      <c r="J64" s="234" t="e">
        <f t="shared" si="8"/>
        <v>#DIV/0!</v>
      </c>
      <c r="K64" s="221" t="e">
        <f>(D64*100)/$D$82</f>
        <v>#DIV/0!</v>
      </c>
    </row>
    <row r="65" spans="1:11" x14ac:dyDescent="0.35">
      <c r="A65" s="420"/>
      <c r="B65" s="209" t="s">
        <v>58</v>
      </c>
      <c r="C65" s="262">
        <v>0</v>
      </c>
      <c r="D65" s="262">
        <v>0</v>
      </c>
      <c r="E65" s="218">
        <v>0</v>
      </c>
      <c r="F65" s="218">
        <f>SUM(D65-E65)</f>
        <v>0</v>
      </c>
      <c r="G65" s="314">
        <v>0</v>
      </c>
      <c r="H65" s="220" t="e">
        <f>SUM(E65/D65*100)</f>
        <v>#DIV/0!</v>
      </c>
      <c r="I65" s="228" t="e">
        <f t="shared" si="8"/>
        <v>#DIV/0!</v>
      </c>
      <c r="J65" s="234" t="e">
        <f t="shared" si="8"/>
        <v>#DIV/0!</v>
      </c>
      <c r="K65" s="258"/>
    </row>
    <row r="66" spans="1:11" ht="15" thickBot="1" x14ac:dyDescent="0.4">
      <c r="A66" s="421"/>
      <c r="B66" s="202" t="s">
        <v>31</v>
      </c>
      <c r="C66" s="222">
        <v>500000</v>
      </c>
      <c r="D66" s="222">
        <v>318400</v>
      </c>
      <c r="E66" s="250">
        <v>283100.68</v>
      </c>
      <c r="F66" s="250">
        <f>SUM(D66-E66)</f>
        <v>35299.320000000007</v>
      </c>
      <c r="G66" s="315">
        <v>282031.69</v>
      </c>
      <c r="H66" s="224">
        <f>SUM(E66/D66*100)</f>
        <v>88.913530150753758</v>
      </c>
      <c r="I66" s="224">
        <f t="shared" si="8"/>
        <v>11.086469849246233</v>
      </c>
      <c r="J66" s="251">
        <f t="shared" si="8"/>
        <v>99.62239935276736</v>
      </c>
      <c r="K66" s="225" t="e">
        <f>(D66*100)/$D$82</f>
        <v>#DIV/0!</v>
      </c>
    </row>
    <row r="67" spans="1:11" ht="15" thickBot="1" x14ac:dyDescent="0.4">
      <c r="A67" s="419">
        <v>76</v>
      </c>
      <c r="B67" s="201" t="s">
        <v>9</v>
      </c>
      <c r="C67" s="213">
        <f>SUM(C68:C69)</f>
        <v>600000</v>
      </c>
      <c r="D67" s="226">
        <f>SUM(D68:D70)</f>
        <v>1001600</v>
      </c>
      <c r="E67" s="226">
        <f>SUM(E68:E70)</f>
        <v>1000153.25</v>
      </c>
      <c r="F67" s="226">
        <f>SUM(F68:F69)</f>
        <v>1446.75</v>
      </c>
      <c r="G67" s="226">
        <f>SUM(G68:G70)</f>
        <v>1000153.25</v>
      </c>
      <c r="H67" s="216"/>
      <c r="I67" s="216"/>
      <c r="J67" s="216"/>
      <c r="K67" s="217"/>
    </row>
    <row r="68" spans="1:11" x14ac:dyDescent="0.35">
      <c r="A68" s="420"/>
      <c r="B68" s="197" t="s">
        <v>28</v>
      </c>
      <c r="C68" s="263">
        <v>0</v>
      </c>
      <c r="D68" s="263">
        <v>1600</v>
      </c>
      <c r="E68" s="263">
        <v>233.25</v>
      </c>
      <c r="F68" s="218">
        <f>SUM(D68-E68)</f>
        <v>1366.75</v>
      </c>
      <c r="G68" s="263">
        <v>233.25</v>
      </c>
      <c r="H68" s="220">
        <f>SUM(E68/D68*100)</f>
        <v>14.578125</v>
      </c>
      <c r="I68" s="228">
        <f t="shared" ref="I68:J70" si="9">SUM(F68/D68*100)</f>
        <v>85.421875</v>
      </c>
      <c r="J68" s="234">
        <f t="shared" si="9"/>
        <v>100</v>
      </c>
      <c r="K68" s="221" t="e">
        <f>(D68*100)/$D$82</f>
        <v>#DIV/0!</v>
      </c>
    </row>
    <row r="69" spans="1:11" x14ac:dyDescent="0.35">
      <c r="A69" s="420"/>
      <c r="B69" s="203" t="s">
        <v>49</v>
      </c>
      <c r="C69" s="246">
        <v>600000</v>
      </c>
      <c r="D69" s="246">
        <v>1000000</v>
      </c>
      <c r="E69" s="229">
        <v>999920</v>
      </c>
      <c r="F69" s="218">
        <f>SUM(D69-E69)</f>
        <v>80</v>
      </c>
      <c r="G69" s="229">
        <v>999920</v>
      </c>
      <c r="H69" s="235">
        <f>SUM(E69/D69*100)</f>
        <v>99.992000000000004</v>
      </c>
      <c r="I69" s="264">
        <f t="shared" si="9"/>
        <v>8.0000000000000002E-3</v>
      </c>
      <c r="J69" s="237">
        <f t="shared" si="9"/>
        <v>100</v>
      </c>
      <c r="K69" s="238">
        <v>1.83</v>
      </c>
    </row>
    <row r="70" spans="1:11" ht="15" thickBot="1" x14ac:dyDescent="0.4">
      <c r="A70" s="421"/>
      <c r="B70" s="198" t="s">
        <v>78</v>
      </c>
      <c r="C70" s="260">
        <v>0</v>
      </c>
      <c r="D70" s="260">
        <v>0</v>
      </c>
      <c r="E70" s="309">
        <v>0</v>
      </c>
      <c r="F70" s="250">
        <f>SUM(D70-E70)</f>
        <v>0</v>
      </c>
      <c r="G70" s="309">
        <v>0</v>
      </c>
      <c r="H70" s="243" t="e">
        <f>SUM(E70/D70*100)</f>
        <v>#DIV/0!</v>
      </c>
      <c r="I70" s="265" t="e">
        <f t="shared" si="9"/>
        <v>#DIV/0!</v>
      </c>
      <c r="J70" s="245" t="e">
        <f t="shared" si="9"/>
        <v>#DIV/0!</v>
      </c>
      <c r="K70" s="233">
        <v>1.83</v>
      </c>
    </row>
    <row r="71" spans="1:11" ht="15" thickBot="1" x14ac:dyDescent="0.4">
      <c r="A71" s="419">
        <v>75</v>
      </c>
      <c r="B71" s="201" t="s">
        <v>68</v>
      </c>
      <c r="C71" s="214">
        <f>SUM(C72:C74)</f>
        <v>255000</v>
      </c>
      <c r="D71" s="313">
        <f>SUM(D72:D74)</f>
        <v>75000</v>
      </c>
      <c r="E71" s="213">
        <f>SUM(E72:E74)</f>
        <v>71600.100000000006</v>
      </c>
      <c r="F71" s="213">
        <f>SUM(F72:F74)</f>
        <v>3399.8999999999942</v>
      </c>
      <c r="G71" s="226">
        <f>SUM(G72:G74)</f>
        <v>46757.66</v>
      </c>
      <c r="H71" s="266"/>
      <c r="I71" s="266"/>
      <c r="J71" s="267"/>
      <c r="K71" s="217"/>
    </row>
    <row r="72" spans="1:11" x14ac:dyDescent="0.35">
      <c r="A72" s="420"/>
      <c r="B72" s="210" t="s">
        <v>34</v>
      </c>
      <c r="C72" s="268">
        <v>205000</v>
      </c>
      <c r="D72" s="268">
        <v>75000</v>
      </c>
      <c r="E72" s="316">
        <v>71600.100000000006</v>
      </c>
      <c r="F72" s="218">
        <f>SUM(D72-E72)</f>
        <v>3399.8999999999942</v>
      </c>
      <c r="G72" s="219">
        <v>46757.66</v>
      </c>
      <c r="H72" s="220">
        <f>SUM(E72/D72*100)</f>
        <v>95.466800000000006</v>
      </c>
      <c r="I72" s="228">
        <f t="shared" ref="I72:J77" si="10">SUM(F72/D72*100)</f>
        <v>4.5331999999999919</v>
      </c>
      <c r="J72" s="234">
        <f t="shared" si="10"/>
        <v>65.303903206839095</v>
      </c>
      <c r="K72" s="221" t="e">
        <f>(D72*100)/$D$82</f>
        <v>#DIV/0!</v>
      </c>
    </row>
    <row r="73" spans="1:11" x14ac:dyDescent="0.35">
      <c r="A73" s="420"/>
      <c r="B73" s="206" t="s">
        <v>78</v>
      </c>
      <c r="C73" s="269">
        <v>0</v>
      </c>
      <c r="D73" s="307">
        <v>0</v>
      </c>
      <c r="E73" s="303">
        <v>0</v>
      </c>
      <c r="F73" s="218">
        <f>SUM(D73-E73)</f>
        <v>0</v>
      </c>
      <c r="G73" s="242">
        <v>0</v>
      </c>
      <c r="H73" s="220" t="e">
        <f>SUM(E73/D73*100)</f>
        <v>#DIV/0!</v>
      </c>
      <c r="I73" s="228" t="e">
        <f t="shared" si="10"/>
        <v>#DIV/0!</v>
      </c>
      <c r="J73" s="234" t="e">
        <f t="shared" si="10"/>
        <v>#DIV/0!</v>
      </c>
      <c r="K73" s="258"/>
    </row>
    <row r="74" spans="1:11" ht="15" thickBot="1" x14ac:dyDescent="0.4">
      <c r="A74" s="421"/>
      <c r="B74" s="202" t="s">
        <v>30</v>
      </c>
      <c r="C74" s="222">
        <v>50000</v>
      </c>
      <c r="D74" s="260">
        <v>0</v>
      </c>
      <c r="E74" s="250">
        <v>0</v>
      </c>
      <c r="F74" s="250">
        <v>0</v>
      </c>
      <c r="G74" s="317">
        <v>0</v>
      </c>
      <c r="H74" s="231" t="e">
        <f>SUM(E74/D74*100)</f>
        <v>#DIV/0!</v>
      </c>
      <c r="I74" s="224" t="e">
        <f t="shared" si="10"/>
        <v>#DIV/0!</v>
      </c>
      <c r="J74" s="251" t="e">
        <f t="shared" si="10"/>
        <v>#DIV/0!</v>
      </c>
      <c r="K74" s="225">
        <f>SUM(D74/D77)*100</f>
        <v>0</v>
      </c>
    </row>
    <row r="75" spans="1:11" ht="15" thickBot="1" x14ac:dyDescent="0.4">
      <c r="A75" s="419">
        <v>104</v>
      </c>
      <c r="B75" s="211" t="s">
        <v>67</v>
      </c>
      <c r="C75" s="270">
        <v>0</v>
      </c>
      <c r="D75" s="318">
        <v>0</v>
      </c>
      <c r="E75" s="319">
        <f>SUM(E76)</f>
        <v>5500000</v>
      </c>
      <c r="F75" s="271">
        <f>SUM(F76)</f>
        <v>139.20000000018626</v>
      </c>
      <c r="G75" s="320">
        <f>SUM(G76)</f>
        <v>5499860.7999999998</v>
      </c>
      <c r="H75" s="272"/>
      <c r="I75" s="273"/>
      <c r="J75" s="274"/>
      <c r="K75" s="275"/>
    </row>
    <row r="76" spans="1:11" ht="15" thickBot="1" x14ac:dyDescent="0.4">
      <c r="A76" s="421"/>
      <c r="B76" s="212" t="s">
        <v>29</v>
      </c>
      <c r="C76" s="276">
        <v>0</v>
      </c>
      <c r="D76" s="276">
        <v>0</v>
      </c>
      <c r="E76" s="309">
        <v>5500000</v>
      </c>
      <c r="F76" s="250">
        <f>SUM(E76-G76)</f>
        <v>139.20000000018626</v>
      </c>
      <c r="G76" s="321">
        <v>5499860.7999999998</v>
      </c>
      <c r="H76" s="243"/>
      <c r="I76" s="244"/>
      <c r="J76" s="245"/>
      <c r="K76" s="233"/>
    </row>
    <row r="77" spans="1:11" ht="15.5" thickBot="1" x14ac:dyDescent="0.4">
      <c r="A77" s="180" t="s">
        <v>22</v>
      </c>
      <c r="B77" s="327" t="s">
        <v>13</v>
      </c>
      <c r="C77" s="42">
        <f>SUM(C9+C12,C14,C17,C21,C27,C33,C35,C40,C44,C47,C50,C55,C60,C63,C67+C71)</f>
        <v>74867550</v>
      </c>
      <c r="D77" s="42">
        <f>SUM(D9,D12,D14,D17,D21,D27,D33,D35,D40,D44,D47,D50,D55,D60,D63,D67,D71,D75)</f>
        <v>78066680.099999994</v>
      </c>
      <c r="E77" s="42">
        <f>SUM(E9,E12,E14,E17,E21,E27,E33,E35,E40,E44,E47,E50,E55,E60,E63,E67,E71,E75)</f>
        <v>73422683.169999987</v>
      </c>
      <c r="F77" s="42">
        <f>SUM(F9,F12,F14,F17,F21,F27,F33,F35,F40,F44,F47,F50,F55,F60,F63,F67,F71,F75)</f>
        <v>10144136.130000003</v>
      </c>
      <c r="G77" s="42">
        <f>SUM(G9+G12,G14,G17,G21,G27,G33,G35,G40,G44,G47,G50,G55,G60,G63,G67+G71+G76)</f>
        <v>67081622.310000002</v>
      </c>
      <c r="H77" s="181">
        <f>SUM(E77/D77*100)</f>
        <v>94.05124321406872</v>
      </c>
      <c r="I77" s="181">
        <f t="shared" si="10"/>
        <v>12.994194343868356</v>
      </c>
      <c r="J77" s="181">
        <f t="shared" si="10"/>
        <v>91.363621450174819</v>
      </c>
      <c r="K77" s="182">
        <v>100</v>
      </c>
    </row>
    <row r="78" spans="1:11" ht="15.5" x14ac:dyDescent="0.35">
      <c r="A78" s="55" t="s">
        <v>98</v>
      </c>
      <c r="B78" s="186"/>
      <c r="C78" s="322"/>
      <c r="D78" s="289"/>
      <c r="E78" s="289"/>
      <c r="F78" s="290"/>
      <c r="G78" s="289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328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331" t="s">
        <v>24</v>
      </c>
      <c r="B80" s="331"/>
      <c r="C80" s="331"/>
      <c r="D80" s="190"/>
      <c r="E80" s="142"/>
      <c r="F80" s="144"/>
      <c r="G80" s="144"/>
      <c r="H80" s="293"/>
      <c r="I80" s="293"/>
      <c r="J80" s="293"/>
      <c r="K80" s="293"/>
    </row>
    <row r="81" spans="4:7" x14ac:dyDescent="0.35">
      <c r="D81" s="143"/>
      <c r="E81" s="142"/>
      <c r="F81" s="140"/>
      <c r="G81" s="143"/>
    </row>
    <row r="82" spans="4:7" x14ac:dyDescent="0.35">
      <c r="F82" s="140"/>
    </row>
    <row r="83" spans="4:7" x14ac:dyDescent="0.35">
      <c r="F83" s="143"/>
    </row>
  </sheetData>
  <mergeCells count="34">
    <mergeCell ref="K7:K8"/>
    <mergeCell ref="A9:A11"/>
    <mergeCell ref="A1:K1"/>
    <mergeCell ref="A2:K2"/>
    <mergeCell ref="A3:K3"/>
    <mergeCell ref="A6:A8"/>
    <mergeCell ref="B6:B8"/>
    <mergeCell ref="C6:G6"/>
    <mergeCell ref="H6:K6"/>
    <mergeCell ref="C7:D7"/>
    <mergeCell ref="E7:E8"/>
    <mergeCell ref="F7:F8"/>
    <mergeCell ref="A33:A34"/>
    <mergeCell ref="G7:G8"/>
    <mergeCell ref="H7:H8"/>
    <mergeCell ref="I7:I8"/>
    <mergeCell ref="J7:J8"/>
    <mergeCell ref="A12:A13"/>
    <mergeCell ref="A14:A16"/>
    <mergeCell ref="A17:A20"/>
    <mergeCell ref="A21:A26"/>
    <mergeCell ref="A27:A32"/>
    <mergeCell ref="A80:C80"/>
    <mergeCell ref="A35:A39"/>
    <mergeCell ref="A40:A43"/>
    <mergeCell ref="A44:A46"/>
    <mergeCell ref="A47:A49"/>
    <mergeCell ref="A50:A54"/>
    <mergeCell ref="A55:A59"/>
    <mergeCell ref="A60:A62"/>
    <mergeCell ref="A63:A66"/>
    <mergeCell ref="A67:A70"/>
    <mergeCell ref="A71:A74"/>
    <mergeCell ref="A75:A76"/>
  </mergeCells>
  <pageMargins left="0.7" right="0.7" top="0.75" bottom="0.75" header="0.3" footer="0.3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opLeftCell="A73" zoomScaleNormal="100" workbookViewId="0">
      <selection activeCell="D79" sqref="D79"/>
    </sheetView>
  </sheetViews>
  <sheetFormatPr defaultRowHeight="14.5" x14ac:dyDescent="0.35"/>
  <cols>
    <col min="1" max="1" width="6.81640625" customWidth="1"/>
    <col min="2" max="2" width="36.6328125" customWidth="1"/>
    <col min="3" max="3" width="17.36328125" customWidth="1"/>
    <col min="4" max="4" width="22.81640625" customWidth="1"/>
    <col min="5" max="5" width="16.08984375" customWidth="1"/>
    <col min="6" max="7" width="16.36328125" customWidth="1"/>
    <col min="8" max="9" width="9.1796875" customWidth="1"/>
    <col min="10" max="10" width="8.54296875" customWidth="1"/>
    <col min="11" max="11" width="8.81640625" customWidth="1"/>
  </cols>
  <sheetData>
    <row r="1" spans="1:11" ht="15" x14ac:dyDescent="0.35">
      <c r="A1" s="338" t="s">
        <v>15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5" x14ac:dyDescent="0.35">
      <c r="A2" s="338" t="s">
        <v>38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11" ht="15" x14ac:dyDescent="0.35">
      <c r="A3" s="338" t="s">
        <v>37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</row>
    <row r="4" spans="1:11" ht="15" x14ac:dyDescent="0.35">
      <c r="A4" s="338" t="s">
        <v>60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</row>
    <row r="5" spans="1:1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" thickBot="1" x14ac:dyDescent="0.4">
      <c r="A6" s="4"/>
      <c r="B6" s="7" t="s">
        <v>61</v>
      </c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350" t="s">
        <v>1</v>
      </c>
      <c r="B7" s="353" t="s">
        <v>2</v>
      </c>
      <c r="C7" s="356"/>
      <c r="D7" s="356"/>
      <c r="E7" s="356"/>
      <c r="F7" s="356"/>
      <c r="G7" s="357"/>
      <c r="H7" s="343" t="s">
        <v>10</v>
      </c>
      <c r="I7" s="344"/>
      <c r="J7" s="345"/>
      <c r="K7" s="346"/>
    </row>
    <row r="8" spans="1:11" ht="15" x14ac:dyDescent="0.35">
      <c r="A8" s="351"/>
      <c r="B8" s="354"/>
      <c r="C8" s="347" t="s">
        <v>17</v>
      </c>
      <c r="D8" s="341"/>
      <c r="E8" s="348" t="s">
        <v>3</v>
      </c>
      <c r="F8" s="341" t="s">
        <v>18</v>
      </c>
      <c r="G8" s="339" t="s">
        <v>19</v>
      </c>
      <c r="H8" s="8"/>
      <c r="I8" s="9"/>
      <c r="J8" s="9"/>
      <c r="K8" s="10"/>
    </row>
    <row r="9" spans="1:11" ht="31.75" customHeight="1" thickBot="1" x14ac:dyDescent="0.4">
      <c r="A9" s="352"/>
      <c r="B9" s="355"/>
      <c r="C9" s="11" t="s">
        <v>16</v>
      </c>
      <c r="D9" s="12" t="s">
        <v>25</v>
      </c>
      <c r="E9" s="349"/>
      <c r="F9" s="342"/>
      <c r="G9" s="340"/>
      <c r="H9" s="13" t="s">
        <v>11</v>
      </c>
      <c r="I9" s="14" t="s">
        <v>12</v>
      </c>
      <c r="J9" s="14" t="s">
        <v>20</v>
      </c>
      <c r="K9" s="15" t="s">
        <v>14</v>
      </c>
    </row>
    <row r="10" spans="1:11" ht="16" thickBot="1" x14ac:dyDescent="0.4">
      <c r="A10" s="332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14194782.23</v>
      </c>
      <c r="F10" s="56">
        <f>SUM(F11:F12)</f>
        <v>49147217.769999996</v>
      </c>
      <c r="G10" s="56">
        <f>SUM(G11:G12)</f>
        <v>3374239.82</v>
      </c>
      <c r="H10" s="57"/>
      <c r="I10" s="57"/>
      <c r="J10" s="16"/>
      <c r="K10" s="17"/>
    </row>
    <row r="11" spans="1:11" ht="16" thickBot="1" x14ac:dyDescent="0.4">
      <c r="A11" s="333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(D11*100)/$D$76</f>
        <v>0</v>
      </c>
    </row>
    <row r="12" spans="1:11" ht="16" thickBot="1" x14ac:dyDescent="0.4">
      <c r="A12" s="334"/>
      <c r="B12" s="45" t="s">
        <v>26</v>
      </c>
      <c r="C12" s="62">
        <v>63342000</v>
      </c>
      <c r="D12" s="62">
        <v>63342000</v>
      </c>
      <c r="E12" s="63">
        <v>14194782.23</v>
      </c>
      <c r="F12" s="62">
        <f>SUM(D12-E12)</f>
        <v>49147217.769999996</v>
      </c>
      <c r="G12" s="64">
        <v>3374239.82</v>
      </c>
      <c r="H12" s="65">
        <f>SUM(E12/D12*100)</f>
        <v>22.409747450348899</v>
      </c>
      <c r="I12" s="65">
        <f>SUM(F12/D12*100)</f>
        <v>77.590252549651098</v>
      </c>
      <c r="J12" s="54">
        <f>SUM(G12/E12*100)</f>
        <v>23.770986869165935</v>
      </c>
      <c r="K12" s="31">
        <v>81.81</v>
      </c>
    </row>
    <row r="13" spans="1:11" ht="16" thickBot="1" x14ac:dyDescent="0.4">
      <c r="A13" s="332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SUM(G14:G14)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333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(D14*100)/$D$76</f>
        <v>0</v>
      </c>
    </row>
    <row r="15" spans="1:11" ht="16" thickBot="1" x14ac:dyDescent="0.4">
      <c r="A15" s="332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33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(D16*100)/$D$76</f>
        <v>0</v>
      </c>
    </row>
    <row r="17" spans="1:11" ht="16" thickBot="1" x14ac:dyDescent="0.4">
      <c r="A17" s="334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332">
        <v>802</v>
      </c>
      <c r="B18" s="25" t="s">
        <v>21</v>
      </c>
      <c r="C18" s="67">
        <f>SUM(C19:C21)</f>
        <v>7063480</v>
      </c>
      <c r="D18" s="56">
        <f>SUM(D19:D21)</f>
        <v>7063480</v>
      </c>
      <c r="E18" s="56">
        <f>SUM(E19:E21)</f>
        <v>970994.24</v>
      </c>
      <c r="F18" s="56">
        <f>SUM(F19:F21)</f>
        <v>6092485.7599999998</v>
      </c>
      <c r="G18" s="67">
        <f>SUM(G19:G21)</f>
        <v>275548.51</v>
      </c>
      <c r="H18" s="57"/>
      <c r="I18" s="57"/>
      <c r="J18" s="16"/>
      <c r="K18" s="23"/>
    </row>
    <row r="19" spans="1:11" ht="15.5" x14ac:dyDescent="0.35">
      <c r="A19" s="333"/>
      <c r="B19" s="34" t="s">
        <v>26</v>
      </c>
      <c r="C19" s="52">
        <v>2889480</v>
      </c>
      <c r="D19" s="52">
        <v>2889480</v>
      </c>
      <c r="E19" s="60">
        <v>227877</v>
      </c>
      <c r="F19" s="52">
        <f>SUM(D19-E19)</f>
        <v>2661603</v>
      </c>
      <c r="G19" s="60">
        <v>0</v>
      </c>
      <c r="H19" s="68">
        <f>SUM(E19/D19*100)</f>
        <v>7.8864363138004077</v>
      </c>
      <c r="I19" s="68">
        <f t="shared" ref="I19:J21" si="0">SUM(F19/D19*100)</f>
        <v>92.113563686199598</v>
      </c>
      <c r="J19" s="24">
        <f t="shared" si="0"/>
        <v>0</v>
      </c>
      <c r="K19" s="20">
        <v>4.5</v>
      </c>
    </row>
    <row r="20" spans="1:11" ht="16" thickBot="1" x14ac:dyDescent="0.4">
      <c r="A20" s="333"/>
      <c r="B20" s="35" t="s">
        <v>58</v>
      </c>
      <c r="C20" s="75">
        <v>0</v>
      </c>
      <c r="D20" s="75">
        <v>0</v>
      </c>
      <c r="E20" s="73">
        <v>0</v>
      </c>
      <c r="F20" s="75">
        <f>SUM(D20-E20)</f>
        <v>0</v>
      </c>
      <c r="G20" s="73">
        <v>0</v>
      </c>
      <c r="H20" s="61" t="e">
        <f>SUM(E20/D20*100)</f>
        <v>#DIV/0!</v>
      </c>
      <c r="I20" s="61" t="e">
        <f t="shared" si="0"/>
        <v>#DIV/0!</v>
      </c>
      <c r="J20" s="18" t="e">
        <f t="shared" si="0"/>
        <v>#DIV/0!</v>
      </c>
      <c r="K20" s="22">
        <f>(D20*100)/$D$76</f>
        <v>0</v>
      </c>
    </row>
    <row r="21" spans="1:11" ht="16" thickBot="1" x14ac:dyDescent="0.4">
      <c r="A21" s="334"/>
      <c r="B21" s="46" t="s">
        <v>27</v>
      </c>
      <c r="C21" s="76">
        <v>4174000</v>
      </c>
      <c r="D21" s="76">
        <v>4174000</v>
      </c>
      <c r="E21" s="77">
        <v>743117.24</v>
      </c>
      <c r="F21" s="76">
        <f>SUM(D21-E21)</f>
        <v>3430882.76</v>
      </c>
      <c r="G21" s="77">
        <v>275548.51</v>
      </c>
      <c r="H21" s="74">
        <f>SUM(E21/D21*100)</f>
        <v>17.803479635840919</v>
      </c>
      <c r="I21" s="74">
        <f t="shared" si="0"/>
        <v>82.19652036415907</v>
      </c>
      <c r="J21" s="21">
        <f t="shared" si="0"/>
        <v>37.080085774890648</v>
      </c>
      <c r="K21" s="26">
        <v>4.2699999999999996</v>
      </c>
    </row>
    <row r="22" spans="1:11" ht="16" thickBot="1" x14ac:dyDescent="0.4">
      <c r="A22" s="332">
        <v>37</v>
      </c>
      <c r="B22" s="25" t="s">
        <v>43</v>
      </c>
      <c r="C22" s="67">
        <f>SUM(C23:C27)</f>
        <v>751980</v>
      </c>
      <c r="D22" s="56">
        <f>SUM(D23:D27)</f>
        <v>751980</v>
      </c>
      <c r="E22" s="56">
        <f>SUM(E23:E27)</f>
        <v>59003.1</v>
      </c>
      <c r="F22" s="56">
        <f>SUM(F23:F27)</f>
        <v>692976.9</v>
      </c>
      <c r="G22" s="67">
        <f>SUM(G23:G27)</f>
        <v>4650</v>
      </c>
      <c r="H22" s="57"/>
      <c r="I22" s="57"/>
      <c r="J22" s="16"/>
      <c r="K22" s="23"/>
    </row>
    <row r="23" spans="1:11" ht="15.5" x14ac:dyDescent="0.35">
      <c r="A23" s="333"/>
      <c r="B23" s="34" t="s">
        <v>45</v>
      </c>
      <c r="C23" s="52">
        <v>520000</v>
      </c>
      <c r="D23" s="52">
        <v>520000</v>
      </c>
      <c r="E23" s="60">
        <v>59003.1</v>
      </c>
      <c r="F23" s="52">
        <f>SUM(D23-E23)</f>
        <v>460996.9</v>
      </c>
      <c r="G23" s="60">
        <v>4650</v>
      </c>
      <c r="H23" s="68">
        <f>SUM(E23/D23*100)</f>
        <v>11.34675</v>
      </c>
      <c r="I23" s="68">
        <f t="shared" ref="I23:J27" si="1">SUM(F23/D23*100)</f>
        <v>88.65325</v>
      </c>
      <c r="J23" s="27">
        <f t="shared" si="1"/>
        <v>7.8809418488181127</v>
      </c>
      <c r="K23" s="20">
        <f>(D23*100)/$D$76</f>
        <v>0.69455992616293705</v>
      </c>
    </row>
    <row r="24" spans="1:11" ht="16" thickBot="1" x14ac:dyDescent="0.4">
      <c r="A24" s="333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(D24*100)/$D$76</f>
        <v>0.13356921656979559</v>
      </c>
    </row>
    <row r="25" spans="1:11" ht="16" thickBot="1" x14ac:dyDescent="0.4">
      <c r="A25" s="333"/>
      <c r="B25" s="46" t="s">
        <v>47</v>
      </c>
      <c r="C25" s="78">
        <v>0</v>
      </c>
      <c r="D25" s="78">
        <v>0</v>
      </c>
      <c r="E25" s="77">
        <v>0</v>
      </c>
      <c r="F25" s="73">
        <v>0</v>
      </c>
      <c r="G25" s="73">
        <v>0</v>
      </c>
      <c r="H25" s="61" t="e">
        <f>SUM(E25/D25*100)</f>
        <v>#DIV/0!</v>
      </c>
      <c r="I25" s="74" t="e">
        <f t="shared" si="1"/>
        <v>#DIV/0!</v>
      </c>
      <c r="J25" s="28" t="e">
        <f t="shared" si="1"/>
        <v>#DIV/0!</v>
      </c>
      <c r="K25" s="22">
        <f>(D25*100)/$D$76</f>
        <v>0</v>
      </c>
    </row>
    <row r="26" spans="1:11" ht="16" thickBot="1" x14ac:dyDescent="0.4">
      <c r="A26" s="333"/>
      <c r="B26" s="46" t="s">
        <v>51</v>
      </c>
      <c r="C26" s="78">
        <v>0</v>
      </c>
      <c r="D26" s="78">
        <v>0</v>
      </c>
      <c r="E26" s="77">
        <v>0</v>
      </c>
      <c r="F26" s="77">
        <v>0</v>
      </c>
      <c r="G26" s="77">
        <v>0</v>
      </c>
      <c r="H26" s="61" t="e">
        <f>SUM(E26/D26*100)</f>
        <v>#DIV/0!</v>
      </c>
      <c r="I26" s="74" t="e">
        <f t="shared" si="1"/>
        <v>#DIV/0!</v>
      </c>
      <c r="J26" s="28" t="e">
        <f t="shared" si="1"/>
        <v>#DIV/0!</v>
      </c>
      <c r="K26" s="22">
        <f>(D26*100)/$D$76</f>
        <v>0</v>
      </c>
    </row>
    <row r="27" spans="1:11" ht="16" thickBot="1" x14ac:dyDescent="0.4">
      <c r="A27" s="334"/>
      <c r="B27" s="46" t="s">
        <v>33</v>
      </c>
      <c r="C27" s="76">
        <v>131980</v>
      </c>
      <c r="D27" s="76">
        <v>131980</v>
      </c>
      <c r="E27" s="77">
        <v>0</v>
      </c>
      <c r="F27" s="76">
        <f>SUM(D27-E27)</f>
        <v>131980</v>
      </c>
      <c r="G27" s="77">
        <v>0</v>
      </c>
      <c r="H27" s="61">
        <f>SUM(E27/D27*100)</f>
        <v>0</v>
      </c>
      <c r="I27" s="74">
        <f t="shared" si="1"/>
        <v>100</v>
      </c>
      <c r="J27" s="28" t="e">
        <f t="shared" si="1"/>
        <v>#DIV/0!</v>
      </c>
      <c r="K27" s="26">
        <f>(D27*100)/$D$76</f>
        <v>0.17628465202881621</v>
      </c>
    </row>
    <row r="28" spans="1:11" ht="16" thickBot="1" x14ac:dyDescent="0.4">
      <c r="A28" s="332">
        <v>38</v>
      </c>
      <c r="B28" s="25" t="s">
        <v>59</v>
      </c>
      <c r="C28" s="67">
        <f>SUM(C29:C33)</f>
        <v>155090</v>
      </c>
      <c r="D28" s="56">
        <f>SUM(D29:D33)</f>
        <v>155090</v>
      </c>
      <c r="E28" s="67">
        <f>SUM(E29:E33)</f>
        <v>0</v>
      </c>
      <c r="F28" s="56">
        <f>SUM(F29:F33)</f>
        <v>155090</v>
      </c>
      <c r="G28" s="67">
        <f>SUM(G29:G33)</f>
        <v>0</v>
      </c>
      <c r="H28" s="57"/>
      <c r="I28" s="57"/>
      <c r="J28" s="16"/>
      <c r="K28" s="23"/>
    </row>
    <row r="29" spans="1:11" ht="15.5" x14ac:dyDescent="0.35">
      <c r="A29" s="33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(D29*100)/$D$76</f>
        <v>0.20035382485469339</v>
      </c>
    </row>
    <row r="30" spans="1:11" ht="15.5" x14ac:dyDescent="0.35">
      <c r="A30" s="33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(D30*100)/$D$76</f>
        <v>1.3356921656979559E-3</v>
      </c>
    </row>
    <row r="31" spans="1:11" ht="15.5" x14ac:dyDescent="0.35">
      <c r="A31" s="333"/>
      <c r="B31" s="48" t="s">
        <v>47</v>
      </c>
      <c r="C31" s="84">
        <v>0</v>
      </c>
      <c r="D31" s="84">
        <v>0</v>
      </c>
      <c r="E31" s="64">
        <v>0</v>
      </c>
      <c r="F31" s="84">
        <v>0</v>
      </c>
      <c r="G31" s="81">
        <v>0</v>
      </c>
      <c r="H31" s="85" t="e">
        <f>SUM(E31/D31*100)</f>
        <v>#DIV/0!</v>
      </c>
      <c r="I31" s="65" t="e">
        <f t="shared" si="3"/>
        <v>#DIV/0!</v>
      </c>
      <c r="J31" s="29" t="e">
        <f t="shared" si="3"/>
        <v>#DIV/0!</v>
      </c>
      <c r="K31" s="31">
        <f>(D31*100)/$D$76</f>
        <v>0</v>
      </c>
    </row>
    <row r="32" spans="1:11" ht="15.5" x14ac:dyDescent="0.35">
      <c r="A32" s="333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(D32*100)/$D$76</f>
        <v>0</v>
      </c>
    </row>
    <row r="33" spans="1:11" ht="16" thickBot="1" x14ac:dyDescent="0.4">
      <c r="A33" s="334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(D33*100)/$D$76</f>
        <v>5.4629809577046396E-3</v>
      </c>
    </row>
    <row r="34" spans="1:11" ht="16" thickBot="1" x14ac:dyDescent="0.4">
      <c r="A34" s="332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334"/>
      <c r="B35" s="46" t="s">
        <v>30</v>
      </c>
      <c r="C35" s="76">
        <v>100000</v>
      </c>
      <c r="D35" s="76">
        <v>100000</v>
      </c>
      <c r="E35" s="87">
        <v>0</v>
      </c>
      <c r="F35" s="76">
        <f t="shared" si="2"/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(D35*100)/$D$76</f>
        <v>0.13356921656979559</v>
      </c>
    </row>
    <row r="36" spans="1:11" ht="16" thickBot="1" x14ac:dyDescent="0.4">
      <c r="A36" s="332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0</v>
      </c>
      <c r="H36" s="57"/>
      <c r="I36" s="57"/>
      <c r="J36" s="16"/>
      <c r="K36" s="23"/>
    </row>
    <row r="37" spans="1:11" ht="16" thickBot="1" x14ac:dyDescent="0.4">
      <c r="A37" s="333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0</v>
      </c>
      <c r="K37" s="26">
        <f>(D37*100)/$D$76</f>
        <v>0.26713843313959118</v>
      </c>
    </row>
    <row r="38" spans="1:11" ht="16" thickBot="1" x14ac:dyDescent="0.4">
      <c r="A38" s="333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(D38*100)/$D$76</f>
        <v>0</v>
      </c>
    </row>
    <row r="39" spans="1:11" ht="16" thickBot="1" x14ac:dyDescent="0.4">
      <c r="A39" s="333"/>
      <c r="B39" s="33" t="s">
        <v>53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(D39*100)/$D$76</f>
        <v>0</v>
      </c>
    </row>
    <row r="40" spans="1:11" ht="16" thickBot="1" x14ac:dyDescent="0.4">
      <c r="A40" s="334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(D40*100)/$D$76</f>
        <v>0.13356921656979559</v>
      </c>
    </row>
    <row r="41" spans="1:11" ht="16" thickBot="1" x14ac:dyDescent="0.4">
      <c r="A41" s="335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336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(D42*100)/$D$76</f>
        <v>0</v>
      </c>
    </row>
    <row r="43" spans="1:11" ht="15.5" x14ac:dyDescent="0.35">
      <c r="A43" s="336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(D43*100)/$D$76</f>
        <v>2.0035382485469339E-2</v>
      </c>
    </row>
    <row r="44" spans="1:11" ht="16" thickBot="1" x14ac:dyDescent="0.4">
      <c r="A44" s="337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(D44*100)/$D$76</f>
        <v>0</v>
      </c>
    </row>
    <row r="45" spans="1:11" ht="16" thickBot="1" x14ac:dyDescent="0.4">
      <c r="A45" s="332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0</v>
      </c>
      <c r="H45" s="57"/>
      <c r="I45" s="57"/>
      <c r="J45" s="16"/>
      <c r="K45" s="23"/>
    </row>
    <row r="46" spans="1:11" ht="15.5" x14ac:dyDescent="0.35">
      <c r="A46" s="333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(D46*100)/$D$76</f>
        <v>0</v>
      </c>
    </row>
    <row r="47" spans="1:11" ht="16" thickBot="1" x14ac:dyDescent="0.4">
      <c r="A47" s="334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0</v>
      </c>
      <c r="K47" s="22">
        <f>(D47*100)/$D$76</f>
        <v>7.3463069113387569E-2</v>
      </c>
    </row>
    <row r="48" spans="1:11" ht="16" thickBot="1" x14ac:dyDescent="0.4">
      <c r="A48" s="332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333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(D49*100)/$D$76</f>
        <v>0</v>
      </c>
    </row>
    <row r="50" spans="1:11" ht="16" thickBot="1" x14ac:dyDescent="0.4">
      <c r="A50" s="334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(D50*100)/$D$76</f>
        <v>6.6784608284897795E-2</v>
      </c>
    </row>
    <row r="51" spans="1:11" ht="16" thickBot="1" x14ac:dyDescent="0.4">
      <c r="A51" s="332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333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(D52*100)/$D$76</f>
        <v>0.26713843313959118</v>
      </c>
    </row>
    <row r="53" spans="1:11" ht="15.5" x14ac:dyDescent="0.35">
      <c r="A53" s="33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(D53*100)/$D$76</f>
        <v>0</v>
      </c>
    </row>
    <row r="54" spans="1:11" ht="15.5" x14ac:dyDescent="0.35">
      <c r="A54" s="33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(D54*100)/$D$76</f>
        <v>0</v>
      </c>
    </row>
    <row r="55" spans="1:11" ht="16" thickBot="1" x14ac:dyDescent="0.4">
      <c r="A55" s="334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(D55*100)/$D$76</f>
        <v>0.40070764970938677</v>
      </c>
    </row>
    <row r="56" spans="1:11" ht="16" thickBot="1" x14ac:dyDescent="0.4">
      <c r="A56" s="332">
        <v>806</v>
      </c>
      <c r="B56" s="25" t="s">
        <v>48</v>
      </c>
      <c r="C56" s="91">
        <f>SUM(C57:C60)</f>
        <v>900000</v>
      </c>
      <c r="D56" s="56">
        <f>SUM(D57:D60)</f>
        <v>900000</v>
      </c>
      <c r="E56" s="67">
        <f>SUM(E57:E60)</f>
        <v>44000</v>
      </c>
      <c r="F56" s="56">
        <f>SUM(F57:F60)</f>
        <v>856000</v>
      </c>
      <c r="G56" s="67">
        <f>SUM(G57:G60)</f>
        <v>0</v>
      </c>
      <c r="H56" s="57"/>
      <c r="I56" s="57"/>
      <c r="J56" s="16"/>
      <c r="K56" s="23"/>
    </row>
    <row r="57" spans="1:11" ht="15.5" x14ac:dyDescent="0.35">
      <c r="A57" s="333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(D57*100)/$D$76</f>
        <v>0.26713843313959118</v>
      </c>
    </row>
    <row r="58" spans="1:11" ht="15.5" x14ac:dyDescent="0.35">
      <c r="A58" s="33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(D58*100)/$D$76</f>
        <v>0</v>
      </c>
    </row>
    <row r="59" spans="1:11" ht="15.5" x14ac:dyDescent="0.35">
      <c r="A59" s="333"/>
      <c r="B59" s="48" t="s">
        <v>47</v>
      </c>
      <c r="C59" s="84">
        <v>0</v>
      </c>
      <c r="D59" s="84">
        <v>0</v>
      </c>
      <c r="E59" s="64">
        <v>0</v>
      </c>
      <c r="F59" s="84">
        <v>0</v>
      </c>
      <c r="G59" s="84">
        <v>0</v>
      </c>
      <c r="H59" s="82" t="e">
        <f>SUM(E59/D59*100)</f>
        <v>#DIV/0!</v>
      </c>
      <c r="I59" s="83" t="e">
        <f t="shared" si="7"/>
        <v>#DIV/0!</v>
      </c>
      <c r="J59" s="29" t="e">
        <f t="shared" si="7"/>
        <v>#DIV/0!</v>
      </c>
      <c r="K59" s="31">
        <v>0.45</v>
      </c>
    </row>
    <row r="60" spans="1:11" ht="16" thickBot="1" x14ac:dyDescent="0.4">
      <c r="A60" s="334"/>
      <c r="B60" s="35" t="s">
        <v>31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0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0</v>
      </c>
      <c r="K60" s="22">
        <v>0.4</v>
      </c>
    </row>
    <row r="61" spans="1:11" ht="16" thickBot="1" x14ac:dyDescent="0.4">
      <c r="A61" s="335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336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337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(D63*100)/$D$76</f>
        <v>0</v>
      </c>
    </row>
    <row r="64" spans="1:11" ht="16" thickBot="1" x14ac:dyDescent="0.4">
      <c r="A64" s="332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0</v>
      </c>
      <c r="F64" s="67">
        <f>SUM(F65:F67)</f>
        <v>500000</v>
      </c>
      <c r="G64" s="67">
        <f>SUM(G65:G67)</f>
        <v>0</v>
      </c>
      <c r="H64" s="57"/>
      <c r="I64" s="57"/>
      <c r="J64" s="16"/>
      <c r="K64" s="23"/>
    </row>
    <row r="65" spans="1:11" ht="15.5" x14ac:dyDescent="0.35">
      <c r="A65" s="33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(D65*100)/$D$76</f>
        <v>0</v>
      </c>
    </row>
    <row r="66" spans="1:11" ht="15.5" x14ac:dyDescent="0.35">
      <c r="A66" s="33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334"/>
      <c r="B67" s="35" t="s">
        <v>31</v>
      </c>
      <c r="C67" s="72">
        <v>500000</v>
      </c>
      <c r="D67" s="72">
        <v>500000</v>
      </c>
      <c r="E67" s="75">
        <v>0</v>
      </c>
      <c r="F67" s="75">
        <f>SUM(D67-E67)</f>
        <v>500000</v>
      </c>
      <c r="G67" s="106">
        <v>0</v>
      </c>
      <c r="H67" s="74">
        <f>SUM(E67/D67*100)</f>
        <v>0</v>
      </c>
      <c r="I67" s="74">
        <f t="shared" si="8"/>
        <v>100</v>
      </c>
      <c r="J67" s="28" t="e">
        <f t="shared" si="8"/>
        <v>#DIV/0!</v>
      </c>
      <c r="K67" s="22">
        <f>(D67*100)/$D$76</f>
        <v>0.66784608284897795</v>
      </c>
    </row>
    <row r="68" spans="1:11" ht="16" thickBot="1" x14ac:dyDescent="0.4">
      <c r="A68" s="332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333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(D69*100)/$D$76</f>
        <v>0</v>
      </c>
    </row>
    <row r="70" spans="1:11" ht="15.5" x14ac:dyDescent="0.35">
      <c r="A70" s="333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334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332">
        <v>75</v>
      </c>
      <c r="B72" s="25" t="s">
        <v>50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0</v>
      </c>
      <c r="H72" s="109"/>
      <c r="I72" s="109"/>
      <c r="J72" s="37"/>
      <c r="K72" s="23"/>
    </row>
    <row r="73" spans="1:11" ht="15.5" x14ac:dyDescent="0.35">
      <c r="A73" s="333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0</v>
      </c>
      <c r="H73" s="71">
        <f>SUM(E73/D73*100)</f>
        <v>7.3171219512195131</v>
      </c>
      <c r="I73" s="68">
        <f t="shared" ref="I73:J76" si="10">SUM(F73/D73*100)</f>
        <v>92.682878048780481</v>
      </c>
      <c r="J73" s="27">
        <f t="shared" si="10"/>
        <v>0</v>
      </c>
      <c r="K73" s="20">
        <f>(D73*100)/$D$76</f>
        <v>0.27381689396808095</v>
      </c>
    </row>
    <row r="74" spans="1:11" ht="15.5" x14ac:dyDescent="0.35">
      <c r="A74" s="333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334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SUM(D75/D76)*100</f>
        <v>6.6784608284897795E-2</v>
      </c>
    </row>
    <row r="76" spans="1:11" ht="20.399999999999999" customHeight="1" thickBot="1" x14ac:dyDescent="0.4">
      <c r="A76" s="123" t="s">
        <v>22</v>
      </c>
      <c r="B76" s="38" t="s">
        <v>13</v>
      </c>
      <c r="C76" s="39">
        <f>SUM(C10+C13,C15,C18,C22,C28,C34,C36,C41,C45,C48,C51,C56,C61,C64,C68+C72)</f>
        <v>74867550</v>
      </c>
      <c r="D76" s="39">
        <f>SUM(D10+D13,D15,D18,D22,D28,D34,D36,D41,D45,D48,D51,D56,D61,D64,D68+D72)</f>
        <v>74867550</v>
      </c>
      <c r="E76" s="42">
        <f>SUM(E10+E13,E15,E18,E22,E28,E34,E36,E41,E45,E48,E51,E56,E61,E64,E68+E72)</f>
        <v>15319260.939999999</v>
      </c>
      <c r="F76" s="39">
        <f>SUM(F10+F13,F15,F18,F22,F28,F34,F36,F41,F45,F48,F51,F56,F61,F64,F68+F72)</f>
        <v>59548289.059999987</v>
      </c>
      <c r="G76" s="39">
        <f>SUM(G10+G13,G15,G18,G22,G28,G34,G36,G41,G45,G48,G51,G56,G61,G64,G68+G72)</f>
        <v>3663012.2299999995</v>
      </c>
      <c r="H76" s="40">
        <f>SUM(E76/D76*100)</f>
        <v>20.461816821840703</v>
      </c>
      <c r="I76" s="40">
        <f t="shared" si="10"/>
        <v>79.538183178159287</v>
      </c>
      <c r="J76" s="40">
        <f t="shared" si="10"/>
        <v>23.911155011633344</v>
      </c>
      <c r="K76" s="41">
        <f>SUM(K10:K75)</f>
        <v>99.419558319993101</v>
      </c>
    </row>
    <row r="77" spans="1:11" ht="18.5" x14ac:dyDescent="0.45">
      <c r="A77" s="55" t="s">
        <v>62</v>
      </c>
      <c r="B77" s="55"/>
      <c r="C77" s="43"/>
      <c r="D77" s="43"/>
      <c r="E77" s="43"/>
      <c r="G77" s="43"/>
    </row>
    <row r="78" spans="1:11" ht="15.5" x14ac:dyDescent="0.35">
      <c r="A78" s="3" t="s">
        <v>63</v>
      </c>
      <c r="B78" s="3"/>
      <c r="C78" s="3"/>
      <c r="E78" t="s">
        <v>23</v>
      </c>
    </row>
    <row r="79" spans="1:11" ht="21" customHeight="1" x14ac:dyDescent="0.35">
      <c r="A79" s="331" t="s">
        <v>24</v>
      </c>
      <c r="B79" s="331"/>
      <c r="C79" s="331"/>
      <c r="D79" s="1"/>
      <c r="E79" s="1"/>
      <c r="F79" s="1"/>
      <c r="G79" s="1"/>
      <c r="H79" s="1"/>
      <c r="I79" s="1"/>
      <c r="J79" s="1"/>
      <c r="K79" s="1"/>
    </row>
  </sheetData>
  <mergeCells count="30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68:A71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1"/>
  <sheetViews>
    <sheetView topLeftCell="A82" workbookViewId="0">
      <selection activeCell="A6" sqref="A6:B6"/>
    </sheetView>
  </sheetViews>
  <sheetFormatPr defaultRowHeight="14.5" x14ac:dyDescent="0.35"/>
  <cols>
    <col min="1" max="1" width="9" customWidth="1"/>
    <col min="2" max="2" width="53.1796875" customWidth="1"/>
    <col min="3" max="3" width="16" customWidth="1"/>
    <col min="4" max="4" width="17.81640625" customWidth="1"/>
    <col min="5" max="7" width="15.81640625" customWidth="1"/>
  </cols>
  <sheetData>
    <row r="1" spans="1:11" ht="15" x14ac:dyDescent="0.35">
      <c r="A1" s="338" t="s">
        <v>15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5" x14ac:dyDescent="0.35">
      <c r="A2" s="338" t="s">
        <v>38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11" ht="15" x14ac:dyDescent="0.35">
      <c r="A3" s="338" t="s">
        <v>37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</row>
    <row r="4" spans="1:11" ht="15" x14ac:dyDescent="0.35">
      <c r="A4" s="338" t="s">
        <v>60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</row>
    <row r="5" spans="1:11" ht="6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75" customHeight="1" thickBot="1" x14ac:dyDescent="0.4">
      <c r="A6" s="362" t="s">
        <v>65</v>
      </c>
      <c r="B6" s="362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350" t="s">
        <v>1</v>
      </c>
      <c r="B7" s="353" t="s">
        <v>2</v>
      </c>
      <c r="C7" s="356"/>
      <c r="D7" s="356"/>
      <c r="E7" s="356"/>
      <c r="F7" s="356"/>
      <c r="G7" s="357"/>
      <c r="H7" s="343" t="s">
        <v>10</v>
      </c>
      <c r="I7" s="344"/>
      <c r="J7" s="345"/>
      <c r="K7" s="346"/>
    </row>
    <row r="8" spans="1:11" ht="15" x14ac:dyDescent="0.35">
      <c r="A8" s="351"/>
      <c r="B8" s="354"/>
      <c r="C8" s="347" t="s">
        <v>17</v>
      </c>
      <c r="D8" s="341"/>
      <c r="E8" s="348" t="s">
        <v>3</v>
      </c>
      <c r="F8" s="341" t="s">
        <v>18</v>
      </c>
      <c r="G8" s="339" t="s">
        <v>19</v>
      </c>
      <c r="H8" s="363" t="s">
        <v>11</v>
      </c>
      <c r="I8" s="360" t="s">
        <v>12</v>
      </c>
      <c r="J8" s="360" t="s">
        <v>20</v>
      </c>
      <c r="K8" s="358" t="s">
        <v>14</v>
      </c>
    </row>
    <row r="9" spans="1:11" ht="30.65" customHeight="1" thickBot="1" x14ac:dyDescent="0.4">
      <c r="A9" s="352"/>
      <c r="B9" s="355"/>
      <c r="C9" s="11" t="s">
        <v>16</v>
      </c>
      <c r="D9" s="12" t="s">
        <v>25</v>
      </c>
      <c r="E9" s="349"/>
      <c r="F9" s="342"/>
      <c r="G9" s="340"/>
      <c r="H9" s="364"/>
      <c r="I9" s="361"/>
      <c r="J9" s="361"/>
      <c r="K9" s="359"/>
    </row>
    <row r="10" spans="1:11" ht="16" thickBot="1" x14ac:dyDescent="0.4">
      <c r="A10" s="332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14562835.16</v>
      </c>
      <c r="F10" s="56">
        <f>SUM(F11:F12)</f>
        <v>48779164.840000004</v>
      </c>
      <c r="G10" s="56">
        <f>SUM(G11:G12)</f>
        <v>6293043.3399999999</v>
      </c>
      <c r="H10" s="57"/>
      <c r="I10" s="57"/>
      <c r="J10" s="16"/>
      <c r="K10" s="17"/>
    </row>
    <row r="11" spans="1:11" ht="16" thickBot="1" x14ac:dyDescent="0.4">
      <c r="A11" s="333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1" ht="16" thickBot="1" x14ac:dyDescent="0.4">
      <c r="A12" s="334"/>
      <c r="B12" s="45" t="s">
        <v>26</v>
      </c>
      <c r="C12" s="62">
        <v>63342000</v>
      </c>
      <c r="D12" s="62">
        <v>63342000</v>
      </c>
      <c r="E12" s="63">
        <v>14562835.16</v>
      </c>
      <c r="F12" s="62">
        <f>SUM(D12-E12)</f>
        <v>48779164.840000004</v>
      </c>
      <c r="G12" s="64">
        <v>6293043.3399999999</v>
      </c>
      <c r="H12" s="65">
        <f>SUM(E12/D12*100)</f>
        <v>22.990804142591013</v>
      </c>
      <c r="I12" s="65">
        <f>SUM(F12/D12*100)</f>
        <v>77.009195857408997</v>
      </c>
      <c r="J12" s="54">
        <f>SUM(G12/E12*100)</f>
        <v>43.213036959212545</v>
      </c>
      <c r="K12" s="31">
        <v>81.81</v>
      </c>
    </row>
    <row r="13" spans="1:11" ht="16" thickBot="1" x14ac:dyDescent="0.4">
      <c r="A13" s="332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333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1" ht="16" thickBot="1" x14ac:dyDescent="0.4">
      <c r="A15" s="332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33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</row>
    <row r="17" spans="1:11" ht="16" thickBot="1" x14ac:dyDescent="0.4">
      <c r="A17" s="334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332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1614430.93</v>
      </c>
      <c r="F18" s="56">
        <f>SUM(F19:F21)</f>
        <v>6094479.8100000005</v>
      </c>
      <c r="G18" s="67">
        <f>SUM(G19:G21)</f>
        <v>1198844.1000000001</v>
      </c>
      <c r="H18" s="57"/>
      <c r="I18" s="57"/>
      <c r="J18" s="16"/>
      <c r="K18" s="23"/>
    </row>
    <row r="19" spans="1:11" ht="15.5" x14ac:dyDescent="0.35">
      <c r="A19" s="333"/>
      <c r="B19" s="34" t="s">
        <v>26</v>
      </c>
      <c r="C19" s="52">
        <v>2889480</v>
      </c>
      <c r="D19" s="52">
        <v>2889480</v>
      </c>
      <c r="E19" s="60">
        <v>274223.74</v>
      </c>
      <c r="F19" s="52">
        <f>SUM(D19-E19)</f>
        <v>2615256.2599999998</v>
      </c>
      <c r="G19" s="60">
        <v>229904.15</v>
      </c>
      <c r="H19" s="68">
        <f>SUM(E19/D19*100)</f>
        <v>9.4904183451693722</v>
      </c>
      <c r="I19" s="68">
        <f t="shared" ref="I19:J21" si="0">SUM(F19/D19*100)</f>
        <v>90.509581654830612</v>
      </c>
      <c r="J19" s="24">
        <f t="shared" si="0"/>
        <v>83.838164412752889</v>
      </c>
      <c r="K19" s="20">
        <v>4.5</v>
      </c>
    </row>
    <row r="20" spans="1:11" ht="16" thickBot="1" x14ac:dyDescent="0.4">
      <c r="A20" s="333"/>
      <c r="B20" s="35" t="s">
        <v>58</v>
      </c>
      <c r="C20" s="75">
        <v>0</v>
      </c>
      <c r="D20" s="75">
        <v>645430.74</v>
      </c>
      <c r="E20" s="73">
        <v>319847</v>
      </c>
      <c r="F20" s="75">
        <f>SUM(D20-E20)</f>
        <v>325583.74</v>
      </c>
      <c r="G20" s="73">
        <v>259584.74</v>
      </c>
      <c r="H20" s="61">
        <f>SUM(E20/D20*100)</f>
        <v>49.555588257231129</v>
      </c>
      <c r="I20" s="61">
        <f t="shared" si="0"/>
        <v>50.444411742768871</v>
      </c>
      <c r="J20" s="18">
        <f t="shared" si="0"/>
        <v>81.159035413807217</v>
      </c>
      <c r="K20" s="22">
        <f>(D20*100)/$D$78</f>
        <v>0.84627029800921305</v>
      </c>
    </row>
    <row r="21" spans="1:11" ht="16" thickBot="1" x14ac:dyDescent="0.4">
      <c r="A21" s="334"/>
      <c r="B21" s="46" t="s">
        <v>27</v>
      </c>
      <c r="C21" s="76">
        <v>4174000</v>
      </c>
      <c r="D21" s="76">
        <v>4174000</v>
      </c>
      <c r="E21" s="77">
        <v>1020360.19</v>
      </c>
      <c r="F21" s="76">
        <f>SUM(D21-E21)</f>
        <v>3153639.81</v>
      </c>
      <c r="G21" s="77">
        <v>709355.21</v>
      </c>
      <c r="H21" s="74">
        <f>SUM(E21/D21*100)</f>
        <v>24.44562026832774</v>
      </c>
      <c r="I21" s="74">
        <f t="shared" si="0"/>
        <v>75.554379731672256</v>
      </c>
      <c r="J21" s="21">
        <f t="shared" si="0"/>
        <v>69.520078983089292</v>
      </c>
      <c r="K21" s="26">
        <v>4.2699999999999996</v>
      </c>
    </row>
    <row r="22" spans="1:11" ht="16" thickBot="1" x14ac:dyDescent="0.4">
      <c r="A22" s="332">
        <v>37</v>
      </c>
      <c r="B22" s="25" t="s">
        <v>43</v>
      </c>
      <c r="C22" s="67">
        <f>SUM(C23:C27)</f>
        <v>751980</v>
      </c>
      <c r="D22" s="56">
        <f>SUM(D23:D27)</f>
        <v>868500.78</v>
      </c>
      <c r="E22" s="56">
        <f>SUM(E23:E27)</f>
        <v>103161.1</v>
      </c>
      <c r="F22" s="56">
        <f>SUM(F23:F27)</f>
        <v>665018.9</v>
      </c>
      <c r="G22" s="67">
        <f>SUM(G23:G27)</f>
        <v>14765</v>
      </c>
      <c r="H22" s="57"/>
      <c r="I22" s="57"/>
      <c r="J22" s="16"/>
      <c r="K22" s="23"/>
    </row>
    <row r="23" spans="1:11" ht="15.5" x14ac:dyDescent="0.35">
      <c r="A23" s="333"/>
      <c r="B23" s="34" t="s">
        <v>45</v>
      </c>
      <c r="C23" s="52">
        <v>520000</v>
      </c>
      <c r="D23" s="52">
        <v>520000</v>
      </c>
      <c r="E23" s="60">
        <v>67819.100000000006</v>
      </c>
      <c r="F23" s="52">
        <f>SUM(D23-E23)</f>
        <v>452180.9</v>
      </c>
      <c r="G23" s="60">
        <v>14765</v>
      </c>
      <c r="H23" s="68">
        <f>SUM(E23/D23*100)</f>
        <v>13.042134615384615</v>
      </c>
      <c r="I23" s="68">
        <f t="shared" ref="I23:J27" si="1">SUM(F23/D23*100)</f>
        <v>86.957865384615388</v>
      </c>
      <c r="J23" s="27">
        <f t="shared" si="1"/>
        <v>21.771152964282923</v>
      </c>
      <c r="K23" s="20">
        <f>(D23*100)/$D$78</f>
        <v>0.68180910466828826</v>
      </c>
    </row>
    <row r="24" spans="1:11" ht="16" thickBot="1" x14ac:dyDescent="0.4">
      <c r="A24" s="333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0.13111713551313237</v>
      </c>
    </row>
    <row r="25" spans="1:11" ht="16" thickBot="1" x14ac:dyDescent="0.4">
      <c r="A25" s="333"/>
      <c r="B25" s="46" t="s">
        <v>47</v>
      </c>
      <c r="C25" s="78">
        <v>0</v>
      </c>
      <c r="D25" s="78">
        <v>89584.28</v>
      </c>
      <c r="E25" s="77">
        <v>16200</v>
      </c>
      <c r="F25" s="73">
        <v>0</v>
      </c>
      <c r="G25" s="73">
        <v>0</v>
      </c>
      <c r="H25" s="61">
        <f>SUM(E25/D25*100)</f>
        <v>18.083529833582411</v>
      </c>
      <c r="I25" s="74">
        <f t="shared" si="1"/>
        <v>0</v>
      </c>
      <c r="J25" s="28">
        <f t="shared" si="1"/>
        <v>0</v>
      </c>
      <c r="K25" s="22">
        <f>(D25*100)/$D$78</f>
        <v>0.11746034180606393</v>
      </c>
    </row>
    <row r="26" spans="1:11" ht="16" thickBot="1" x14ac:dyDescent="0.4">
      <c r="A26" s="333"/>
      <c r="B26" s="46" t="s">
        <v>51</v>
      </c>
      <c r="C26" s="78">
        <v>0</v>
      </c>
      <c r="D26" s="78">
        <v>26936.5</v>
      </c>
      <c r="E26" s="77">
        <v>0</v>
      </c>
      <c r="F26" s="77">
        <v>0</v>
      </c>
      <c r="G26" s="77">
        <v>0</v>
      </c>
      <c r="H26" s="61">
        <f>SUM(E26/D26*100)</f>
        <v>0</v>
      </c>
      <c r="I26" s="74">
        <f t="shared" si="1"/>
        <v>0</v>
      </c>
      <c r="J26" s="28" t="e">
        <f t="shared" si="1"/>
        <v>#DIV/0!</v>
      </c>
      <c r="K26" s="22">
        <f>(D26*100)/$D$78</f>
        <v>3.53183672074949E-2</v>
      </c>
    </row>
    <row r="27" spans="1:11" ht="16" thickBot="1" x14ac:dyDescent="0.4">
      <c r="A27" s="334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0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0</v>
      </c>
      <c r="K27" s="26">
        <f>(D27*100)/$D$78</f>
        <v>0.1730483954502321</v>
      </c>
    </row>
    <row r="28" spans="1:11" ht="16" thickBot="1" x14ac:dyDescent="0.4">
      <c r="A28" s="332">
        <v>38</v>
      </c>
      <c r="B28" s="25" t="s">
        <v>59</v>
      </c>
      <c r="C28" s="67">
        <f>SUM(C29:C33)</f>
        <v>155090</v>
      </c>
      <c r="D28" s="56">
        <f>SUM(D29:D33)</f>
        <v>191708.87</v>
      </c>
      <c r="E28" s="67">
        <f>SUM(E29:E33)</f>
        <v>600</v>
      </c>
      <c r="F28" s="56">
        <f>SUM(F29:F33)</f>
        <v>155090</v>
      </c>
      <c r="G28" s="67">
        <f>SUM(G29:G33)</f>
        <v>138.35</v>
      </c>
      <c r="H28" s="57"/>
      <c r="I28" s="57"/>
      <c r="J28" s="16"/>
      <c r="K28" s="23"/>
    </row>
    <row r="29" spans="1:11" ht="15.5" x14ac:dyDescent="0.35">
      <c r="A29" s="33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0.19667570326969855</v>
      </c>
    </row>
    <row r="30" spans="1:11" ht="15.5" x14ac:dyDescent="0.35">
      <c r="A30" s="33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1.3111713551313235E-3</v>
      </c>
    </row>
    <row r="31" spans="1:11" ht="15.5" x14ac:dyDescent="0.35">
      <c r="A31" s="333"/>
      <c r="B31" s="48" t="s">
        <v>69</v>
      </c>
      <c r="C31" s="84">
        <v>0</v>
      </c>
      <c r="D31" s="84">
        <v>36618.870000000003</v>
      </c>
      <c r="E31" s="64">
        <v>600</v>
      </c>
      <c r="F31" s="84">
        <v>0</v>
      </c>
      <c r="G31" s="81">
        <v>138.35</v>
      </c>
      <c r="H31" s="85">
        <f>SUM(E31/D31*100)</f>
        <v>1.6384994949325307</v>
      </c>
      <c r="I31" s="65">
        <f t="shared" si="3"/>
        <v>0</v>
      </c>
      <c r="J31" s="29">
        <f t="shared" si="3"/>
        <v>23.058333333333334</v>
      </c>
      <c r="K31" s="31">
        <f>(D31*100)/$D$78</f>
        <v>4.8013613401277778E-2</v>
      </c>
    </row>
    <row r="32" spans="1:11" ht="15.5" x14ac:dyDescent="0.35">
      <c r="A32" s="333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</row>
    <row r="33" spans="1:11" ht="16" thickBot="1" x14ac:dyDescent="0.4">
      <c r="A33" s="334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(D33*100)/$D$78</f>
        <v>5.3626908424871137E-3</v>
      </c>
    </row>
    <row r="34" spans="1:11" ht="16" thickBot="1" x14ac:dyDescent="0.4">
      <c r="A34" s="332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334"/>
      <c r="B35" s="46" t="s">
        <v>30</v>
      </c>
      <c r="C35" s="76">
        <v>100000</v>
      </c>
      <c r="D35" s="76">
        <v>100000</v>
      </c>
      <c r="E35" s="87">
        <v>0</v>
      </c>
      <c r="F35" s="76">
        <f>SUM(D35)</f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(D35*100)/$D$78</f>
        <v>0.13111713551313237</v>
      </c>
    </row>
    <row r="36" spans="1:11" ht="16" thickBot="1" x14ac:dyDescent="0.4">
      <c r="A36" s="332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3190</v>
      </c>
      <c r="H36" s="57"/>
      <c r="I36" s="57"/>
      <c r="J36" s="16"/>
      <c r="K36" s="23"/>
    </row>
    <row r="37" spans="1:11" ht="16" thickBot="1" x14ac:dyDescent="0.4">
      <c r="A37" s="333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3190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63.800000000000004</v>
      </c>
      <c r="K37" s="26">
        <f>(D37*100)/$D$78</f>
        <v>0.26223427102626473</v>
      </c>
    </row>
    <row r="38" spans="1:11" ht="16" thickBot="1" x14ac:dyDescent="0.4">
      <c r="A38" s="333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1" ht="16" thickBot="1" x14ac:dyDescent="0.4">
      <c r="A39" s="333"/>
      <c r="B39" s="33" t="s">
        <v>70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1" ht="16" thickBot="1" x14ac:dyDescent="0.4">
      <c r="A40" s="334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0.13111713551313237</v>
      </c>
    </row>
    <row r="41" spans="1:11" ht="16" thickBot="1" x14ac:dyDescent="0.4">
      <c r="A41" s="335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336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1" ht="15.5" x14ac:dyDescent="0.35">
      <c r="A43" s="336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(D43*100)/$D$78</f>
        <v>1.9667570326969853E-2</v>
      </c>
    </row>
    <row r="44" spans="1:11" ht="16" thickBot="1" x14ac:dyDescent="0.4">
      <c r="A44" s="337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1" ht="16" thickBot="1" x14ac:dyDescent="0.4">
      <c r="A45" s="332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9750</v>
      </c>
      <c r="H45" s="57"/>
      <c r="I45" s="57"/>
      <c r="J45" s="16"/>
      <c r="K45" s="23"/>
    </row>
    <row r="46" spans="1:11" ht="15.5" x14ac:dyDescent="0.35">
      <c r="A46" s="333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1" ht="16" thickBot="1" x14ac:dyDescent="0.4">
      <c r="A47" s="334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9750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92.857142857142861</v>
      </c>
      <c r="K47" s="22">
        <f>(D47*100)/$D$78</f>
        <v>7.2114424532222804E-2</v>
      </c>
    </row>
    <row r="48" spans="1:11" ht="16" thickBot="1" x14ac:dyDescent="0.4">
      <c r="A48" s="332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333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334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(D50*100)/$D$78</f>
        <v>6.5558567756566183E-2</v>
      </c>
    </row>
    <row r="51" spans="1:11" ht="16" thickBot="1" x14ac:dyDescent="0.4">
      <c r="A51" s="332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333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0.26223427102626473</v>
      </c>
    </row>
    <row r="53" spans="1:11" ht="15.5" x14ac:dyDescent="0.35">
      <c r="A53" s="33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33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334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(D55*100)/$D$78</f>
        <v>0.3933514065393971</v>
      </c>
    </row>
    <row r="56" spans="1:11" ht="16" thickBot="1" x14ac:dyDescent="0.4">
      <c r="A56" s="332">
        <v>806</v>
      </c>
      <c r="B56" s="25" t="s">
        <v>48</v>
      </c>
      <c r="C56" s="91">
        <f>SUM(C57:C60)</f>
        <v>900000</v>
      </c>
      <c r="D56" s="56">
        <f>SUM(D57:D60)</f>
        <v>1501561.6400000001</v>
      </c>
      <c r="E56" s="67">
        <f>SUM(E57:E60)</f>
        <v>190342.29</v>
      </c>
      <c r="F56" s="56">
        <f>SUM(F57:F60)</f>
        <v>856000</v>
      </c>
      <c r="G56" s="67">
        <f>SUM(G57:G60)</f>
        <v>41670.120000000003</v>
      </c>
      <c r="H56" s="57"/>
      <c r="I56" s="57"/>
      <c r="J56" s="16"/>
      <c r="K56" s="23"/>
    </row>
    <row r="57" spans="1:11" ht="15.5" x14ac:dyDescent="0.35">
      <c r="A57" s="333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0.26223427102626473</v>
      </c>
    </row>
    <row r="58" spans="1:11" ht="15.5" x14ac:dyDescent="0.35">
      <c r="A58" s="33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333"/>
      <c r="B59" s="48" t="s">
        <v>69</v>
      </c>
      <c r="C59" s="84">
        <v>0</v>
      </c>
      <c r="D59" s="84">
        <v>601561.64</v>
      </c>
      <c r="E59" s="64">
        <v>146342.29</v>
      </c>
      <c r="F59" s="84">
        <v>0</v>
      </c>
      <c r="G59" s="84">
        <v>0</v>
      </c>
      <c r="H59" s="82">
        <f>SUM(E59/D59*100)</f>
        <v>24.327064804198621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334"/>
      <c r="B60" s="35" t="s">
        <v>28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41670.120000000003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94.704818181818183</v>
      </c>
      <c r="K60" s="22">
        <v>0.4</v>
      </c>
    </row>
    <row r="61" spans="1:11" ht="16" thickBot="1" x14ac:dyDescent="0.4">
      <c r="A61" s="335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336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337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332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37531</v>
      </c>
      <c r="F64" s="67">
        <f>SUM(F65:F67)</f>
        <v>462469</v>
      </c>
      <c r="G64" s="67">
        <f>SUM(G65:G67)</f>
        <v>37528.800000000003</v>
      </c>
      <c r="H64" s="57"/>
      <c r="I64" s="57"/>
      <c r="J64" s="16"/>
      <c r="K64" s="23"/>
    </row>
    <row r="65" spans="1:11" ht="15.5" x14ac:dyDescent="0.35">
      <c r="A65" s="33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33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334"/>
      <c r="B67" s="35" t="s">
        <v>31</v>
      </c>
      <c r="C67" s="72">
        <v>500000</v>
      </c>
      <c r="D67" s="72">
        <v>500000</v>
      </c>
      <c r="E67" s="75">
        <v>37531</v>
      </c>
      <c r="F67" s="75">
        <f>SUM(D67-E67)</f>
        <v>462469</v>
      </c>
      <c r="G67" s="106">
        <v>37528.800000000003</v>
      </c>
      <c r="H67" s="74">
        <f>SUM(E67/D67*100)</f>
        <v>7.5062000000000006</v>
      </c>
      <c r="I67" s="74">
        <f t="shared" si="8"/>
        <v>92.493800000000007</v>
      </c>
      <c r="J67" s="28">
        <f t="shared" si="8"/>
        <v>99.994138179105292</v>
      </c>
      <c r="K67" s="22">
        <f>(D67*100)/$D$78</f>
        <v>0.65558567756566177</v>
      </c>
    </row>
    <row r="68" spans="1:11" ht="16" thickBot="1" x14ac:dyDescent="0.4">
      <c r="A68" s="332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333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(D69*100)/$D$78</f>
        <v>0</v>
      </c>
    </row>
    <row r="70" spans="1:11" ht="15.5" x14ac:dyDescent="0.35">
      <c r="A70" s="333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334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332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4925</v>
      </c>
      <c r="H72" s="109"/>
      <c r="I72" s="109"/>
      <c r="J72" s="37"/>
      <c r="K72" s="23"/>
    </row>
    <row r="73" spans="1:11" ht="15.5" x14ac:dyDescent="0.35">
      <c r="A73" s="333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4925</v>
      </c>
      <c r="H73" s="71">
        <f>SUM(E73/D73*100)</f>
        <v>7.3171219512195131</v>
      </c>
      <c r="I73" s="68">
        <f t="shared" ref="I73:J78" si="10">SUM(F73/D73*100)</f>
        <v>92.682878048780481</v>
      </c>
      <c r="J73" s="27">
        <f t="shared" si="10"/>
        <v>32.833114445903696</v>
      </c>
      <c r="K73" s="20">
        <f>(D73*100)/$D$78</f>
        <v>0.26879012780192135</v>
      </c>
    </row>
    <row r="74" spans="1:11" ht="15.5" x14ac:dyDescent="0.35">
      <c r="A74" s="333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334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6.5558567756566183E-2</v>
      </c>
    </row>
    <row r="76" spans="1:11" ht="16" thickBot="1" x14ac:dyDescent="0.4">
      <c r="A76" s="332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28">
        <v>0</v>
      </c>
      <c r="H76" s="119"/>
      <c r="I76" s="120"/>
      <c r="J76" s="121"/>
      <c r="K76" s="122"/>
    </row>
    <row r="77" spans="1:11" ht="16" thickBot="1" x14ac:dyDescent="0.4">
      <c r="A77" s="334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76267682.030000001</v>
      </c>
      <c r="E78" s="42">
        <f>SUM(E10+E13,E15,E18,E22,E28,E34,E36,E41,E45,E48,E51,E56,E61,E64,E68+E72+E76)</f>
        <v>22059381.849999998</v>
      </c>
      <c r="F78" s="42">
        <f>SUM(F10+F13,F15,F18,F22,F28,F34,F36,F41,F45,F48,F51,F56,F61,F64,F68,F72,F76)</f>
        <v>59338741.18</v>
      </c>
      <c r="G78" s="42">
        <f>SUM(G10+G13,G15,G18,G22,G28,G34,G36,G41,G45,G48,G51,G56,G61,G64,G68+G72)</f>
        <v>7612428.6099999994</v>
      </c>
      <c r="H78" s="40">
        <f>SUM(E78/D78*100)</f>
        <v>28.923629593623822</v>
      </c>
      <c r="I78" s="40">
        <f t="shared" si="10"/>
        <v>77.803257684767473</v>
      </c>
      <c r="J78" s="40">
        <f t="shared" si="10"/>
        <v>34.508802929126503</v>
      </c>
      <c r="K78" s="41">
        <f>SUM(K10:K75)</f>
        <v>100.39595024790741</v>
      </c>
    </row>
    <row r="79" spans="1:11" ht="18.5" x14ac:dyDescent="0.45">
      <c r="A79" s="55" t="s">
        <v>66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331" t="s">
        <v>24</v>
      </c>
      <c r="B81" s="331"/>
      <c r="C81" s="331"/>
      <c r="D81" s="1"/>
      <c r="E81" s="1"/>
      <c r="F81" s="1"/>
      <c r="G81" s="1"/>
      <c r="H81" s="1"/>
      <c r="I81" s="1"/>
      <c r="J81" s="1"/>
      <c r="K81" s="1"/>
    </row>
  </sheetData>
  <mergeCells count="36">
    <mergeCell ref="A81:C81"/>
    <mergeCell ref="A6:B6"/>
    <mergeCell ref="H8:H9"/>
    <mergeCell ref="A48:A50"/>
    <mergeCell ref="A51:A55"/>
    <mergeCell ref="A56:A60"/>
    <mergeCell ref="A61:A63"/>
    <mergeCell ref="A64:A67"/>
    <mergeCell ref="A68:A71"/>
    <mergeCell ref="A22:A27"/>
    <mergeCell ref="A28:A33"/>
    <mergeCell ref="A36:A40"/>
    <mergeCell ref="A41:A44"/>
    <mergeCell ref="A45:A47"/>
    <mergeCell ref="A10:A12"/>
    <mergeCell ref="A76:A77"/>
    <mergeCell ref="A72:A75"/>
    <mergeCell ref="A13:A14"/>
    <mergeCell ref="A15:A17"/>
    <mergeCell ref="A18:A21"/>
    <mergeCell ref="A34:A35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G8:G9"/>
    <mergeCell ref="F8:F9"/>
    <mergeCell ref="K8:K9"/>
    <mergeCell ref="I8:I9"/>
    <mergeCell ref="J8:J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4"/>
  <sheetViews>
    <sheetView topLeftCell="A10" workbookViewId="0">
      <selection activeCell="H85" sqref="H85"/>
    </sheetView>
  </sheetViews>
  <sheetFormatPr defaultRowHeight="14.5" x14ac:dyDescent="0.35"/>
  <cols>
    <col min="1" max="1" width="9" customWidth="1"/>
    <col min="2" max="2" width="37.90625" customWidth="1"/>
    <col min="3" max="3" width="16.1796875" customWidth="1"/>
    <col min="4" max="4" width="19.36328125" customWidth="1"/>
    <col min="5" max="7" width="15.90625" customWidth="1"/>
    <col min="13" max="13" width="14.6328125" customWidth="1"/>
  </cols>
  <sheetData>
    <row r="1" spans="1:13" ht="15" x14ac:dyDescent="0.35">
      <c r="A1" s="338" t="s">
        <v>15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3" ht="15" x14ac:dyDescent="0.35">
      <c r="A2" s="338" t="s">
        <v>38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13" ht="15" x14ac:dyDescent="0.35">
      <c r="A3" s="338" t="s">
        <v>71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</row>
    <row r="4" spans="1:13" ht="15" x14ac:dyDescent="0.35">
      <c r="A4" s="338" t="s">
        <v>60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</row>
    <row r="5" spans="1:13" ht="9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6" thickBot="1" x14ac:dyDescent="0.4">
      <c r="A6" s="362" t="s">
        <v>72</v>
      </c>
      <c r="B6" s="362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3" ht="15.5" thickBot="1" x14ac:dyDescent="0.4">
      <c r="A7" s="350" t="s">
        <v>1</v>
      </c>
      <c r="B7" s="353" t="s">
        <v>2</v>
      </c>
      <c r="C7" s="356"/>
      <c r="D7" s="356"/>
      <c r="E7" s="356"/>
      <c r="F7" s="356"/>
      <c r="G7" s="357"/>
      <c r="H7" s="343" t="s">
        <v>10</v>
      </c>
      <c r="I7" s="344"/>
      <c r="J7" s="345"/>
      <c r="K7" s="346"/>
    </row>
    <row r="8" spans="1:13" ht="15" x14ac:dyDescent="0.35">
      <c r="A8" s="351"/>
      <c r="B8" s="354"/>
      <c r="C8" s="347" t="s">
        <v>17</v>
      </c>
      <c r="D8" s="341"/>
      <c r="E8" s="348" t="s">
        <v>79</v>
      </c>
      <c r="F8" s="341" t="s">
        <v>18</v>
      </c>
      <c r="G8" s="339" t="s">
        <v>19</v>
      </c>
      <c r="H8" s="363" t="s">
        <v>11</v>
      </c>
      <c r="I8" s="360" t="s">
        <v>12</v>
      </c>
      <c r="J8" s="360" t="s">
        <v>20</v>
      </c>
      <c r="K8" s="358" t="s">
        <v>14</v>
      </c>
    </row>
    <row r="9" spans="1:13" ht="36" customHeight="1" thickBot="1" x14ac:dyDescent="0.4">
      <c r="A9" s="352"/>
      <c r="B9" s="355"/>
      <c r="C9" s="124" t="s">
        <v>16</v>
      </c>
      <c r="D9" s="12" t="s">
        <v>80</v>
      </c>
      <c r="E9" s="349"/>
      <c r="F9" s="342"/>
      <c r="G9" s="340"/>
      <c r="H9" s="364"/>
      <c r="I9" s="361"/>
      <c r="J9" s="361"/>
      <c r="K9" s="359"/>
    </row>
    <row r="10" spans="1:13" ht="16" thickBot="1" x14ac:dyDescent="0.4">
      <c r="A10" s="332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30796121.239999998</v>
      </c>
      <c r="F10" s="56">
        <f>SUM(F11:F12)</f>
        <v>32545878.760000002</v>
      </c>
      <c r="G10" s="56">
        <f>SUM(G11:G12)</f>
        <v>13845134.58</v>
      </c>
      <c r="H10" s="57"/>
      <c r="I10" s="57"/>
      <c r="J10" s="16"/>
      <c r="K10" s="17"/>
    </row>
    <row r="11" spans="1:13" ht="16" thickBot="1" x14ac:dyDescent="0.4">
      <c r="A11" s="333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3" ht="16" thickBot="1" x14ac:dyDescent="0.4">
      <c r="A12" s="334"/>
      <c r="B12" s="45" t="s">
        <v>26</v>
      </c>
      <c r="C12" s="62">
        <v>63342000</v>
      </c>
      <c r="D12" s="62">
        <v>63342000</v>
      </c>
      <c r="E12" s="63">
        <v>30796121.239999998</v>
      </c>
      <c r="F12" s="62">
        <f>SUM(D12-E12)</f>
        <v>32545878.760000002</v>
      </c>
      <c r="G12" s="64">
        <v>13845134.58</v>
      </c>
      <c r="H12" s="65">
        <f>SUM(E12/D12*100)</f>
        <v>48.618801490322369</v>
      </c>
      <c r="I12" s="65">
        <f>SUM(F12/D12*100)</f>
        <v>51.381198509677631</v>
      </c>
      <c r="J12" s="54">
        <f>SUM(G12/E12*100)</f>
        <v>44.957397303713179</v>
      </c>
      <c r="K12" s="31">
        <v>81.81</v>
      </c>
    </row>
    <row r="13" spans="1:13" ht="16" thickBot="1" x14ac:dyDescent="0.4">
      <c r="A13" s="332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3" ht="16" thickBot="1" x14ac:dyDescent="0.4">
      <c r="A14" s="333"/>
      <c r="B14" s="34" t="s">
        <v>26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3" ht="16" thickBot="1" x14ac:dyDescent="0.4">
      <c r="A15" s="332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30859.27</v>
      </c>
      <c r="F15" s="56">
        <f>SUM(F16:F17)</f>
        <v>249140.73</v>
      </c>
      <c r="G15" s="69">
        <f>SUM(G16:G17)</f>
        <v>19958.87</v>
      </c>
      <c r="H15" s="70"/>
      <c r="I15" s="57"/>
      <c r="J15" s="16"/>
      <c r="K15" s="23"/>
    </row>
    <row r="16" spans="1:13" ht="15.5" x14ac:dyDescent="0.35">
      <c r="A16" s="33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  <c r="M16" s="135"/>
    </row>
    <row r="17" spans="1:13" ht="16" thickBot="1" x14ac:dyDescent="0.4">
      <c r="A17" s="334"/>
      <c r="B17" s="35" t="s">
        <v>28</v>
      </c>
      <c r="C17" s="72">
        <v>280000</v>
      </c>
      <c r="D17" s="72">
        <v>280000</v>
      </c>
      <c r="E17" s="73">
        <v>30859.27</v>
      </c>
      <c r="F17" s="72">
        <f>SUM(D17-E17)</f>
        <v>249140.73</v>
      </c>
      <c r="G17" s="73">
        <v>19958.87</v>
      </c>
      <c r="H17" s="74">
        <f>SUM(E17/D17*100)</f>
        <v>11.021167857142858</v>
      </c>
      <c r="I17" s="74">
        <f>SUM(F17/D17*100)</f>
        <v>88.978832142857144</v>
      </c>
      <c r="J17" s="21">
        <f>SUM(G17/E17*100)</f>
        <v>64.677064622721147</v>
      </c>
      <c r="K17" s="22">
        <v>0.4</v>
      </c>
      <c r="M17" s="135"/>
    </row>
    <row r="18" spans="1:13" ht="16" thickBot="1" x14ac:dyDescent="0.4">
      <c r="A18" s="332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3241300.55</v>
      </c>
      <c r="F18" s="56">
        <f>SUM(F19:F21)</f>
        <v>4467610.1899999995</v>
      </c>
      <c r="G18" s="67">
        <f>SUM(G19:G21)</f>
        <v>2082901.3399999999</v>
      </c>
      <c r="H18" s="57"/>
      <c r="I18" s="57"/>
      <c r="J18" s="16"/>
      <c r="K18" s="23"/>
      <c r="M18" s="136"/>
    </row>
    <row r="19" spans="1:13" ht="15.5" x14ac:dyDescent="0.35">
      <c r="A19" s="333"/>
      <c r="B19" s="34" t="s">
        <v>26</v>
      </c>
      <c r="C19" s="52">
        <v>2889480</v>
      </c>
      <c r="D19" s="52">
        <v>2889480</v>
      </c>
      <c r="E19" s="60">
        <v>1029690.01</v>
      </c>
      <c r="F19" s="52">
        <f>SUM(D19-E19)</f>
        <v>1859789.99</v>
      </c>
      <c r="G19" s="60">
        <v>736016.86</v>
      </c>
      <c r="H19" s="68">
        <f>SUM(E19/D19*100)</f>
        <v>35.635824092916373</v>
      </c>
      <c r="I19" s="68">
        <f t="shared" ref="I19:J21" si="0">SUM(F19/D19*100)</f>
        <v>64.364175907083634</v>
      </c>
      <c r="J19" s="24">
        <f t="shared" si="0"/>
        <v>71.47946011440861</v>
      </c>
      <c r="K19" s="20">
        <v>4.5</v>
      </c>
      <c r="M19" s="137"/>
    </row>
    <row r="20" spans="1:13" ht="16" thickBot="1" x14ac:dyDescent="0.4">
      <c r="A20" s="333"/>
      <c r="B20" s="35" t="s">
        <v>58</v>
      </c>
      <c r="C20" s="75">
        <v>0</v>
      </c>
      <c r="D20" s="75">
        <v>645430.74</v>
      </c>
      <c r="E20" s="73">
        <v>335507</v>
      </c>
      <c r="F20" s="75">
        <f>SUM(D20-E20)</f>
        <v>309923.74</v>
      </c>
      <c r="G20" s="73">
        <v>263583.74</v>
      </c>
      <c r="H20" s="61">
        <f>SUM(E20/D20*100)</f>
        <v>51.981874925882835</v>
      </c>
      <c r="I20" s="61">
        <f t="shared" si="0"/>
        <v>48.018125074117165</v>
      </c>
      <c r="J20" s="18">
        <f t="shared" si="0"/>
        <v>78.562813890619267</v>
      </c>
      <c r="K20" s="22">
        <f>(D20*100)/$D$78</f>
        <v>0.84460904648444146</v>
      </c>
      <c r="M20" s="136"/>
    </row>
    <row r="21" spans="1:13" ht="16" thickBot="1" x14ac:dyDescent="0.4">
      <c r="A21" s="334"/>
      <c r="B21" s="46" t="s">
        <v>27</v>
      </c>
      <c r="C21" s="76">
        <v>4174000</v>
      </c>
      <c r="D21" s="76">
        <v>4174000</v>
      </c>
      <c r="E21" s="77">
        <v>1876103.54</v>
      </c>
      <c r="F21" s="76">
        <f>SUM(D21-E21)</f>
        <v>2297896.46</v>
      </c>
      <c r="G21" s="77">
        <v>1083300.74</v>
      </c>
      <c r="H21" s="74">
        <f>SUM(E21/D21*100)</f>
        <v>44.947377575467179</v>
      </c>
      <c r="I21" s="74">
        <f t="shared" si="0"/>
        <v>55.052622424532828</v>
      </c>
      <c r="J21" s="21">
        <f t="shared" si="0"/>
        <v>57.742055110668353</v>
      </c>
      <c r="K21" s="26">
        <v>4.2699999999999996</v>
      </c>
      <c r="M21" s="138"/>
    </row>
    <row r="22" spans="1:13" ht="16" thickBot="1" x14ac:dyDescent="0.4">
      <c r="A22" s="332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581018.9</v>
      </c>
      <c r="G22" s="67">
        <f>SUM(G23:G27)</f>
        <v>119019.12</v>
      </c>
      <c r="H22" s="57"/>
      <c r="I22" s="57"/>
      <c r="J22" s="16"/>
      <c r="K22" s="23"/>
      <c r="M22" s="136"/>
    </row>
    <row r="23" spans="1:13" ht="15.5" x14ac:dyDescent="0.35">
      <c r="A23" s="333"/>
      <c r="B23" s="34" t="s">
        <v>28</v>
      </c>
      <c r="C23" s="52">
        <v>520000</v>
      </c>
      <c r="D23" s="52">
        <v>520000</v>
      </c>
      <c r="E23" s="60">
        <v>101819.1</v>
      </c>
      <c r="F23" s="52">
        <f>SUM(D23-E23)</f>
        <v>418180.9</v>
      </c>
      <c r="G23" s="60">
        <v>27420.12</v>
      </c>
      <c r="H23" s="68">
        <f>SUM(E23/D23*100)</f>
        <v>19.580596153846155</v>
      </c>
      <c r="I23" s="68">
        <f t="shared" ref="I23:J27" si="1">SUM(F23/D23*100)</f>
        <v>80.419403846153841</v>
      </c>
      <c r="J23" s="27">
        <f t="shared" si="1"/>
        <v>26.930232147013673</v>
      </c>
      <c r="K23" s="20">
        <f>(D23*100)/$D$78</f>
        <v>0.68047069492213763</v>
      </c>
      <c r="M23" s="136"/>
    </row>
    <row r="24" spans="1:13" ht="16" thickBot="1" x14ac:dyDescent="0.4">
      <c r="A24" s="333"/>
      <c r="B24" s="35" t="s">
        <v>75</v>
      </c>
      <c r="C24" s="72">
        <v>100000</v>
      </c>
      <c r="D24" s="72">
        <v>50000</v>
      </c>
      <c r="E24" s="73">
        <v>0</v>
      </c>
      <c r="F24" s="72">
        <f>SUM(D24-E24)</f>
        <v>50000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6.5429874511744007E-2</v>
      </c>
      <c r="M24" s="137"/>
    </row>
    <row r="25" spans="1:13" ht="16" thickBot="1" x14ac:dyDescent="0.4">
      <c r="A25" s="333"/>
      <c r="B25" s="46" t="s">
        <v>69</v>
      </c>
      <c r="C25" s="78">
        <v>0</v>
      </c>
      <c r="D25" s="78">
        <v>89594.28</v>
      </c>
      <c r="E25" s="77">
        <v>61720.5</v>
      </c>
      <c r="F25" s="73">
        <v>0</v>
      </c>
      <c r="G25" s="73">
        <v>45520.5</v>
      </c>
      <c r="H25" s="61">
        <f>SUM(E25/D25*100)</f>
        <v>68.888884424318164</v>
      </c>
      <c r="I25" s="74">
        <f t="shared" si="1"/>
        <v>0</v>
      </c>
      <c r="J25" s="28">
        <f t="shared" si="1"/>
        <v>73.752642963034972</v>
      </c>
      <c r="K25" s="22">
        <f>(D25*100)/$D$78</f>
        <v>0.11724284994740111</v>
      </c>
      <c r="M25" s="137"/>
    </row>
    <row r="26" spans="1:13" ht="16" thickBot="1" x14ac:dyDescent="0.4">
      <c r="A26" s="333"/>
      <c r="B26" s="46" t="s">
        <v>76</v>
      </c>
      <c r="C26" s="78">
        <v>0</v>
      </c>
      <c r="D26" s="78">
        <v>26936.5</v>
      </c>
      <c r="E26" s="77">
        <v>26936.5</v>
      </c>
      <c r="F26" s="77">
        <v>0</v>
      </c>
      <c r="G26" s="77">
        <v>26936.5</v>
      </c>
      <c r="H26" s="61">
        <f>SUM(E26/D26*100)</f>
        <v>100</v>
      </c>
      <c r="I26" s="74">
        <f t="shared" si="1"/>
        <v>0</v>
      </c>
      <c r="J26" s="28">
        <f t="shared" si="1"/>
        <v>100</v>
      </c>
      <c r="K26" s="22">
        <f>(D26*100)/$D$78</f>
        <v>3.5249036295711848E-2</v>
      </c>
      <c r="M26" s="136"/>
    </row>
    <row r="27" spans="1:13" ht="16" thickBot="1" x14ac:dyDescent="0.4">
      <c r="A27" s="334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100</v>
      </c>
      <c r="K27" s="26">
        <f>(D27*100)/$D$78</f>
        <v>0.17270869676119946</v>
      </c>
      <c r="M27" s="138"/>
    </row>
    <row r="28" spans="1:13" ht="16" thickBot="1" x14ac:dyDescent="0.4">
      <c r="A28" s="332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155600</v>
      </c>
      <c r="F28" s="56">
        <f>SUM(F29:F33)</f>
        <v>155090</v>
      </c>
      <c r="G28" s="67">
        <f>SUM(G29:G33)</f>
        <v>397.27</v>
      </c>
      <c r="H28" s="57"/>
      <c r="I28" s="57"/>
      <c r="J28" s="16"/>
      <c r="K28" s="23"/>
      <c r="M28" s="135"/>
    </row>
    <row r="29" spans="1:13" ht="15.5" x14ac:dyDescent="0.35">
      <c r="A29" s="33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0.19628962353523202</v>
      </c>
      <c r="M29" s="135"/>
    </row>
    <row r="30" spans="1:13" ht="15.5" x14ac:dyDescent="0.35">
      <c r="A30" s="33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1.3085974902348801E-3</v>
      </c>
      <c r="M30" s="136"/>
    </row>
    <row r="31" spans="1:13" ht="15.5" x14ac:dyDescent="0.35">
      <c r="A31" s="333"/>
      <c r="B31" s="48" t="s">
        <v>69</v>
      </c>
      <c r="C31" s="84">
        <v>0</v>
      </c>
      <c r="D31" s="84">
        <v>36618.870000000003</v>
      </c>
      <c r="E31" s="64">
        <v>5600</v>
      </c>
      <c r="F31" s="84">
        <v>0</v>
      </c>
      <c r="G31" s="81">
        <v>397.27</v>
      </c>
      <c r="H31" s="85">
        <f>SUM(E31/D31*100)</f>
        <v>15.292661952703618</v>
      </c>
      <c r="I31" s="65">
        <f t="shared" si="3"/>
        <v>0</v>
      </c>
      <c r="J31" s="29">
        <f t="shared" si="3"/>
        <v>7.0941071428571423</v>
      </c>
      <c r="K31" s="31">
        <f>(D31*100)/$D$78</f>
        <v>4.7919361377237346E-2</v>
      </c>
      <c r="M31" s="139"/>
    </row>
    <row r="32" spans="1:13" ht="15.5" x14ac:dyDescent="0.35">
      <c r="A32" s="333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  <c r="M32" s="137"/>
    </row>
    <row r="33" spans="1:13" ht="16" thickBot="1" x14ac:dyDescent="0.4">
      <c r="A33" s="334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28">
        <f t="shared" si="3"/>
        <v>0</v>
      </c>
      <c r="K33" s="22">
        <f>(D33*100)/$D$78</f>
        <v>0.20164178727029267</v>
      </c>
      <c r="M33" s="139"/>
    </row>
    <row r="34" spans="1:13" ht="16" thickBot="1" x14ac:dyDescent="0.4">
      <c r="A34" s="332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16"/>
      <c r="K34" s="23"/>
      <c r="M34" s="136"/>
    </row>
    <row r="35" spans="1:13" ht="16" thickBot="1" x14ac:dyDescent="0.4">
      <c r="A35" s="334"/>
      <c r="B35" s="46" t="s">
        <v>30</v>
      </c>
      <c r="C35" s="76">
        <v>100000</v>
      </c>
      <c r="D35" s="88">
        <v>0</v>
      </c>
      <c r="E35" s="87">
        <v>0</v>
      </c>
      <c r="F35" s="76">
        <f>SUM(D35)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32" t="e">
        <f>SUM(G35/E35*100)</f>
        <v>#DIV/0!</v>
      </c>
      <c r="K35" s="26">
        <f>(D35*100)/$D$78</f>
        <v>0</v>
      </c>
      <c r="M35" s="138"/>
    </row>
    <row r="36" spans="1:13" ht="16" thickBot="1" x14ac:dyDescent="0.4">
      <c r="A36" s="332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23200</v>
      </c>
      <c r="F36" s="92">
        <f t="shared" si="2"/>
        <v>226800</v>
      </c>
      <c r="G36" s="67">
        <f>SUM(G37:G40)</f>
        <v>9590</v>
      </c>
      <c r="H36" s="57"/>
      <c r="I36" s="57"/>
      <c r="J36" s="16"/>
      <c r="K36" s="23"/>
      <c r="M36" s="135"/>
    </row>
    <row r="37" spans="1:13" ht="16" thickBot="1" x14ac:dyDescent="0.4">
      <c r="A37" s="333"/>
      <c r="B37" s="33" t="s">
        <v>28</v>
      </c>
      <c r="C37" s="93">
        <v>200000</v>
      </c>
      <c r="D37" s="93">
        <v>200000</v>
      </c>
      <c r="E37" s="94">
        <v>23200</v>
      </c>
      <c r="F37" s="76">
        <f t="shared" si="2"/>
        <v>176800</v>
      </c>
      <c r="G37" s="95">
        <v>9590</v>
      </c>
      <c r="H37" s="89">
        <f>SUM(E37/D37*100)</f>
        <v>11.600000000000001</v>
      </c>
      <c r="I37" s="90">
        <f t="shared" ref="I37:J40" si="4">SUM(F37/D37*100)</f>
        <v>88.4</v>
      </c>
      <c r="J37" s="32">
        <f t="shared" si="4"/>
        <v>41.336206896551722</v>
      </c>
      <c r="K37" s="26">
        <f>(D37*100)/$D$78</f>
        <v>0.26171949804697603</v>
      </c>
    </row>
    <row r="38" spans="1:13" ht="16" thickBot="1" x14ac:dyDescent="0.4">
      <c r="A38" s="333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3" ht="16" thickBot="1" x14ac:dyDescent="0.4">
      <c r="A39" s="333"/>
      <c r="B39" s="33" t="s">
        <v>77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3" ht="16" thickBot="1" x14ac:dyDescent="0.4">
      <c r="A40" s="334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6.5429874511744007E-2</v>
      </c>
    </row>
    <row r="41" spans="1:13" ht="16" thickBot="1" x14ac:dyDescent="0.4">
      <c r="A41" s="335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16"/>
      <c r="K41" s="23"/>
    </row>
    <row r="42" spans="1:13" ht="15.5" x14ac:dyDescent="0.35">
      <c r="A42" s="336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3" ht="15.5" x14ac:dyDescent="0.35">
      <c r="A43" s="336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29">
        <f t="shared" si="5"/>
        <v>100</v>
      </c>
      <c r="K43" s="30">
        <f>(D43*100)/$D$78</f>
        <v>1.96289623535232E-2</v>
      </c>
    </row>
    <row r="44" spans="1:13" ht="16" thickBot="1" x14ac:dyDescent="0.4">
      <c r="A44" s="337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3" ht="16" thickBot="1" x14ac:dyDescent="0.4">
      <c r="A45" s="332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9750</v>
      </c>
      <c r="H45" s="57"/>
      <c r="I45" s="57"/>
      <c r="J45" s="16"/>
      <c r="K45" s="23"/>
    </row>
    <row r="46" spans="1:13" ht="15.5" x14ac:dyDescent="0.35">
      <c r="A46" s="333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3" ht="16" thickBot="1" x14ac:dyDescent="0.4">
      <c r="A47" s="334"/>
      <c r="B47" s="35" t="s">
        <v>32</v>
      </c>
      <c r="C47" s="72">
        <v>55000</v>
      </c>
      <c r="D47" s="72">
        <v>55000</v>
      </c>
      <c r="E47" s="72">
        <v>20250</v>
      </c>
      <c r="F47" s="72">
        <f>SUM(D47-E47)</f>
        <v>34750</v>
      </c>
      <c r="G47" s="102">
        <v>9750</v>
      </c>
      <c r="H47" s="74">
        <f>SUM(E47/D47*100)</f>
        <v>36.818181818181813</v>
      </c>
      <c r="I47" s="74">
        <f>SUM(F47/D47*100)</f>
        <v>63.181818181818187</v>
      </c>
      <c r="J47" s="28">
        <f>SUM(G47/E47*100)</f>
        <v>48.148148148148145</v>
      </c>
      <c r="K47" s="22">
        <f>(D47*100)/$D$78</f>
        <v>7.1972861962918411E-2</v>
      </c>
    </row>
    <row r="48" spans="1:13" ht="16" thickBot="1" x14ac:dyDescent="0.4">
      <c r="A48" s="332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333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334"/>
      <c r="B50" s="35" t="s">
        <v>31</v>
      </c>
      <c r="C50" s="72">
        <v>50000</v>
      </c>
      <c r="D50" s="72">
        <v>50000</v>
      </c>
      <c r="E50" s="72">
        <v>22500</v>
      </c>
      <c r="F50" s="72">
        <f>SUM(D50-E50)</f>
        <v>27500</v>
      </c>
      <c r="G50" s="102">
        <v>0</v>
      </c>
      <c r="H50" s="74">
        <f>SUM(E50/D50*100)</f>
        <v>45</v>
      </c>
      <c r="I50" s="74">
        <f>SUM(F50/D50*100)</f>
        <v>55.000000000000007</v>
      </c>
      <c r="J50" s="28">
        <f>SUM(G50/E50*100)</f>
        <v>0</v>
      </c>
      <c r="K50" s="22">
        <f>(D50*100)/$D$78</f>
        <v>6.5429874511744007E-2</v>
      </c>
    </row>
    <row r="51" spans="1:11" ht="16" thickBot="1" x14ac:dyDescent="0.4">
      <c r="A51" s="332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333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0.13085974902348801</v>
      </c>
    </row>
    <row r="53" spans="1:11" ht="15.5" x14ac:dyDescent="0.35">
      <c r="A53" s="33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33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334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28">
        <f t="shared" si="6"/>
        <v>0</v>
      </c>
      <c r="K55" s="22">
        <f>(D55*100)/$D$78</f>
        <v>0.39257924707046404</v>
      </c>
    </row>
    <row r="56" spans="1:11" ht="16" thickBot="1" x14ac:dyDescent="0.4">
      <c r="A56" s="332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672658</v>
      </c>
      <c r="G56" s="67">
        <f>SUM(G57:G60)</f>
        <v>83340.240000000005</v>
      </c>
      <c r="H56" s="57"/>
      <c r="I56" s="57"/>
      <c r="J56" s="16"/>
      <c r="K56" s="23"/>
    </row>
    <row r="57" spans="1:11" ht="15.5" x14ac:dyDescent="0.35">
      <c r="A57" s="333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0.13085974902348801</v>
      </c>
    </row>
    <row r="58" spans="1:11" ht="15.5" x14ac:dyDescent="0.35">
      <c r="A58" s="33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333"/>
      <c r="B59" s="48" t="s">
        <v>69</v>
      </c>
      <c r="C59" s="84">
        <v>0</v>
      </c>
      <c r="D59" s="84">
        <v>601561.64</v>
      </c>
      <c r="E59" s="64">
        <v>167742.16</v>
      </c>
      <c r="F59" s="84">
        <v>0</v>
      </c>
      <c r="G59" s="84">
        <v>0</v>
      </c>
      <c r="H59" s="82">
        <f>SUM(E59/D59*100)</f>
        <v>27.884450876887694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334"/>
      <c r="B60" s="35" t="s">
        <v>28</v>
      </c>
      <c r="C60" s="72">
        <v>700000</v>
      </c>
      <c r="D60" s="72">
        <v>700000</v>
      </c>
      <c r="E60" s="73">
        <v>127342</v>
      </c>
      <c r="F60" s="72">
        <f>SUM(D60-E60)</f>
        <v>572658</v>
      </c>
      <c r="G60" s="73">
        <v>83340.240000000005</v>
      </c>
      <c r="H60" s="74">
        <f>SUM(E60/D60*100)</f>
        <v>18.191714285714287</v>
      </c>
      <c r="I60" s="74">
        <f t="shared" si="7"/>
        <v>81.808285714285716</v>
      </c>
      <c r="J60" s="28">
        <f t="shared" si="7"/>
        <v>65.445995822273886</v>
      </c>
      <c r="K60" s="22">
        <v>0.4</v>
      </c>
    </row>
    <row r="61" spans="1:11" ht="16" thickBot="1" x14ac:dyDescent="0.4">
      <c r="A61" s="335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336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337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332">
        <v>73</v>
      </c>
      <c r="B64" s="25" t="s">
        <v>39</v>
      </c>
      <c r="C64" s="56">
        <f>SUM(C65:C67)</f>
        <v>500000</v>
      </c>
      <c r="D64" s="56">
        <f>SUM(D65:D67)</f>
        <v>498900</v>
      </c>
      <c r="E64" s="67">
        <f>SUM(E65:E67)</f>
        <v>109551.71</v>
      </c>
      <c r="F64" s="67">
        <f>SUM(F65:F67)</f>
        <v>389348.29</v>
      </c>
      <c r="G64" s="67">
        <f>SUM(G65:G67)</f>
        <v>82958.44</v>
      </c>
      <c r="H64" s="57"/>
      <c r="I64" s="57"/>
      <c r="J64" s="16"/>
      <c r="K64" s="23"/>
    </row>
    <row r="65" spans="1:11" ht="15.5" x14ac:dyDescent="0.35">
      <c r="A65" s="33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33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334"/>
      <c r="B67" s="35" t="s">
        <v>31</v>
      </c>
      <c r="C67" s="72">
        <v>500000</v>
      </c>
      <c r="D67" s="72">
        <v>498900</v>
      </c>
      <c r="E67" s="75">
        <v>109551.71</v>
      </c>
      <c r="F67" s="75">
        <f>SUM(D67-E67)</f>
        <v>389348.29</v>
      </c>
      <c r="G67" s="106">
        <v>82958.44</v>
      </c>
      <c r="H67" s="74">
        <f>SUM(E67/D67*100)</f>
        <v>21.958651032271</v>
      </c>
      <c r="I67" s="74">
        <f t="shared" si="8"/>
        <v>78.041348967728993</v>
      </c>
      <c r="J67" s="28">
        <f t="shared" si="8"/>
        <v>75.72537206402346</v>
      </c>
      <c r="K67" s="22">
        <f>(D67*100)/$D$78</f>
        <v>0.6528592878781817</v>
      </c>
    </row>
    <row r="68" spans="1:11" ht="16" thickBot="1" x14ac:dyDescent="0.4">
      <c r="A68" s="332">
        <v>76</v>
      </c>
      <c r="B68" s="25" t="s">
        <v>9</v>
      </c>
      <c r="C68" s="56">
        <f>SUM(C69:C70)</f>
        <v>600000</v>
      </c>
      <c r="D68" s="67">
        <f>SUM(D69:D71)</f>
        <v>1001100</v>
      </c>
      <c r="E68" s="67">
        <f>SUM(E69:E71)</f>
        <v>999920</v>
      </c>
      <c r="F68" s="67">
        <f>SUM(F69:F70)</f>
        <v>1180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333"/>
      <c r="B69" s="44" t="s">
        <v>28</v>
      </c>
      <c r="C69" s="58">
        <v>0</v>
      </c>
      <c r="D69" s="58">
        <v>1100</v>
      </c>
      <c r="E69" s="58">
        <v>0</v>
      </c>
      <c r="F69" s="59">
        <f>SUM(D69-E69)</f>
        <v>1100</v>
      </c>
      <c r="G69" s="58">
        <v>0</v>
      </c>
      <c r="H69" s="71">
        <f>SUM(E69/D69*100)</f>
        <v>0</v>
      </c>
      <c r="I69" s="68">
        <f t="shared" ref="I69:J71" si="9">SUM(F69/D69*100)</f>
        <v>100</v>
      </c>
      <c r="J69" s="27" t="e">
        <f t="shared" si="9"/>
        <v>#DIV/0!</v>
      </c>
      <c r="K69" s="20">
        <f>(D69*100)/$D$78</f>
        <v>1.439457239258368E-3</v>
      </c>
    </row>
    <row r="70" spans="1:11" ht="15.5" x14ac:dyDescent="0.35">
      <c r="A70" s="333"/>
      <c r="B70" s="47" t="s">
        <v>49</v>
      </c>
      <c r="C70" s="79">
        <v>600000</v>
      </c>
      <c r="D70" s="79">
        <v>1000000</v>
      </c>
      <c r="E70" s="80">
        <v>999920</v>
      </c>
      <c r="F70" s="79">
        <f>SUM(D70-E70)</f>
        <v>80</v>
      </c>
      <c r="G70" s="80">
        <v>0</v>
      </c>
      <c r="H70" s="82">
        <f>SUM(E70/D70*100)</f>
        <v>99.992000000000004</v>
      </c>
      <c r="I70" s="107">
        <f t="shared" si="9"/>
        <v>8.0000000000000002E-3</v>
      </c>
      <c r="J70" s="29">
        <f t="shared" si="9"/>
        <v>0</v>
      </c>
      <c r="K70" s="30">
        <v>1.83</v>
      </c>
    </row>
    <row r="71" spans="1:11" ht="16" thickBot="1" x14ac:dyDescent="0.4">
      <c r="A71" s="334"/>
      <c r="B71" s="45" t="s">
        <v>78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332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6950</v>
      </c>
      <c r="H72" s="109"/>
      <c r="I72" s="109"/>
      <c r="J72" s="37"/>
      <c r="K72" s="23"/>
    </row>
    <row r="73" spans="1:11" ht="15.5" x14ac:dyDescent="0.35">
      <c r="A73" s="333"/>
      <c r="B73" s="50" t="s">
        <v>34</v>
      </c>
      <c r="C73" s="110">
        <v>205000</v>
      </c>
      <c r="D73" s="110">
        <v>205000</v>
      </c>
      <c r="E73" s="111">
        <v>37000.1</v>
      </c>
      <c r="F73" s="52">
        <f>SUM(D73-E73)</f>
        <v>167999.9</v>
      </c>
      <c r="G73" s="60">
        <v>6950</v>
      </c>
      <c r="H73" s="71">
        <f>SUM(E73/D73*100)</f>
        <v>18.048829268292682</v>
      </c>
      <c r="I73" s="68">
        <f t="shared" ref="I73:J78" si="10">SUM(F73/D73*100)</f>
        <v>81.951170731707307</v>
      </c>
      <c r="J73" s="27">
        <f t="shared" si="10"/>
        <v>18.783733016937791</v>
      </c>
      <c r="K73" s="20">
        <f>(D73*100)/$D$78</f>
        <v>0.2682624854981504</v>
      </c>
    </row>
    <row r="74" spans="1:11" ht="15.5" x14ac:dyDescent="0.35">
      <c r="A74" s="333"/>
      <c r="B74" s="51" t="s">
        <v>78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334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6.5429874511744007E-2</v>
      </c>
    </row>
    <row r="76" spans="1:11" ht="16" thickBot="1" x14ac:dyDescent="0.4">
      <c r="A76" s="332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2987000</v>
      </c>
      <c r="H76" s="119"/>
      <c r="I76" s="120"/>
      <c r="J76" s="121"/>
      <c r="K76" s="122"/>
    </row>
    <row r="77" spans="1:11" ht="16" thickBot="1" x14ac:dyDescent="0.4">
      <c r="A77" s="334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2987000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SUM(E10+E13,E15,E18,E22,E28,E34,E36,E41,E45,E48,E51,E56,E61,E64,E68+E72+E76)</f>
        <v>41443676.129999995</v>
      </c>
      <c r="F78" s="42">
        <f>SUM(F10+F13,F15,F18,F22,F28,F34,F36,F41,F45,F48,F51,F56,F61,F64,F68,F72,F76)</f>
        <v>40203303.769999996</v>
      </c>
      <c r="G78" s="42">
        <f>SUM(G10+G13,G15,G18,G22,G28,G34,G36,G41,G45,G48,G51,G56,G61,G64,G68+G72+G77)</f>
        <v>19247311.859999999</v>
      </c>
      <c r="H78" s="40">
        <f>SUM(E78/D78*100)</f>
        <v>54.233090569825201</v>
      </c>
      <c r="I78" s="40">
        <f t="shared" si="10"/>
        <v>52.609942412572487</v>
      </c>
      <c r="J78" s="40">
        <f t="shared" si="10"/>
        <v>46.44209601393775</v>
      </c>
      <c r="K78" s="41">
        <f>SUM(K10:K75)</f>
        <v>100.05934049022734</v>
      </c>
    </row>
    <row r="79" spans="1:11" ht="18.5" x14ac:dyDescent="0.45">
      <c r="A79" s="55" t="s">
        <v>73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331" t="s">
        <v>24</v>
      </c>
      <c r="B81" s="331"/>
      <c r="C81" s="331"/>
      <c r="D81" s="1"/>
      <c r="E81" s="1"/>
      <c r="F81" s="1"/>
      <c r="G81" s="1"/>
      <c r="H81" s="1"/>
      <c r="I81" s="1"/>
      <c r="J81" s="1"/>
      <c r="K81" s="1"/>
    </row>
    <row r="84" spans="1:11" x14ac:dyDescent="0.35">
      <c r="C84" s="365" t="s">
        <v>83</v>
      </c>
      <c r="D84" s="365"/>
      <c r="E84" s="365"/>
    </row>
  </sheetData>
  <mergeCells count="37">
    <mergeCell ref="A36:A40"/>
    <mergeCell ref="A41:A44"/>
    <mergeCell ref="A45:A47"/>
    <mergeCell ref="A76:A77"/>
    <mergeCell ref="A81:C81"/>
    <mergeCell ref="A51:A55"/>
    <mergeCell ref="A56:A60"/>
    <mergeCell ref="A61:A63"/>
    <mergeCell ref="A64:A67"/>
    <mergeCell ref="A68:A71"/>
    <mergeCell ref="A72:A75"/>
    <mergeCell ref="A48:A50"/>
    <mergeCell ref="A7:A9"/>
    <mergeCell ref="B7:B9"/>
    <mergeCell ref="C7:G7"/>
    <mergeCell ref="A28:A33"/>
    <mergeCell ref="A34:A35"/>
    <mergeCell ref="F8:F9"/>
    <mergeCell ref="G8:G9"/>
    <mergeCell ref="A10:A12"/>
    <mergeCell ref="A13:A14"/>
    <mergeCell ref="A15:A17"/>
    <mergeCell ref="A18:A21"/>
    <mergeCell ref="A22:A27"/>
    <mergeCell ref="H8:H9"/>
    <mergeCell ref="I8:I9"/>
    <mergeCell ref="J8:J9"/>
    <mergeCell ref="C84:E84"/>
    <mergeCell ref="H7:K7"/>
    <mergeCell ref="C8:D8"/>
    <mergeCell ref="K8:K9"/>
    <mergeCell ref="E8:E9"/>
    <mergeCell ref="A1:K1"/>
    <mergeCell ref="A2:K2"/>
    <mergeCell ref="A3:K3"/>
    <mergeCell ref="A4:K4"/>
    <mergeCell ref="A6:B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6"/>
  <sheetViews>
    <sheetView workbookViewId="0">
      <selection activeCell="C5" sqref="C5"/>
    </sheetView>
  </sheetViews>
  <sheetFormatPr defaultRowHeight="14.5" x14ac:dyDescent="0.35"/>
  <cols>
    <col min="1" max="1" width="7.6328125" customWidth="1"/>
    <col min="2" max="2" width="36" customWidth="1"/>
    <col min="3" max="3" width="17" customWidth="1"/>
    <col min="4" max="4" width="19.90625" customWidth="1"/>
    <col min="5" max="7" width="16.36328125" customWidth="1"/>
    <col min="8" max="8" width="10.36328125" customWidth="1"/>
    <col min="13" max="13" width="14" bestFit="1" customWidth="1"/>
    <col min="15" max="15" width="15" customWidth="1"/>
  </cols>
  <sheetData>
    <row r="1" spans="1:13" ht="15" x14ac:dyDescent="0.35">
      <c r="A1" s="393" t="s">
        <v>15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3" ht="15" x14ac:dyDescent="0.35">
      <c r="A2" s="393" t="s">
        <v>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3" ht="15" x14ac:dyDescent="0.35">
      <c r="A3" s="393" t="s">
        <v>71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</row>
    <row r="4" spans="1:13" ht="15" x14ac:dyDescent="0.35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spans="1:13" x14ac:dyDescent="0.35">
      <c r="A5" s="159" t="s">
        <v>64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3" ht="16" thickBot="1" x14ac:dyDescent="0.4">
      <c r="A6" s="394" t="s">
        <v>81</v>
      </c>
      <c r="B6" s="394"/>
      <c r="C6" s="161"/>
      <c r="D6" s="161"/>
      <c r="E6" s="161" t="s">
        <v>84</v>
      </c>
      <c r="F6" s="162"/>
      <c r="G6" s="162"/>
      <c r="H6" s="161"/>
      <c r="I6" s="161"/>
      <c r="J6" s="161"/>
      <c r="K6" s="162" t="s">
        <v>0</v>
      </c>
    </row>
    <row r="7" spans="1:13" ht="15.5" thickBot="1" x14ac:dyDescent="0.4">
      <c r="A7" s="380" t="s">
        <v>1</v>
      </c>
      <c r="B7" s="383" t="s">
        <v>2</v>
      </c>
      <c r="C7" s="386"/>
      <c r="D7" s="386"/>
      <c r="E7" s="386"/>
      <c r="F7" s="386"/>
      <c r="G7" s="387"/>
      <c r="H7" s="388" t="s">
        <v>10</v>
      </c>
      <c r="I7" s="389"/>
      <c r="J7" s="390"/>
      <c r="K7" s="391"/>
    </row>
    <row r="8" spans="1:13" ht="15" x14ac:dyDescent="0.35">
      <c r="A8" s="381"/>
      <c r="B8" s="384"/>
      <c r="C8" s="392" t="s">
        <v>17</v>
      </c>
      <c r="D8" s="348"/>
      <c r="E8" s="348" t="s">
        <v>79</v>
      </c>
      <c r="F8" s="348" t="s">
        <v>18</v>
      </c>
      <c r="G8" s="374" t="s">
        <v>19</v>
      </c>
      <c r="H8" s="376" t="s">
        <v>11</v>
      </c>
      <c r="I8" s="378" t="s">
        <v>12</v>
      </c>
      <c r="J8" s="378" t="s">
        <v>20</v>
      </c>
      <c r="K8" s="372" t="s">
        <v>14</v>
      </c>
    </row>
    <row r="9" spans="1:13" ht="33.65" customHeight="1" thickBot="1" x14ac:dyDescent="0.4">
      <c r="A9" s="382"/>
      <c r="B9" s="385"/>
      <c r="C9" s="163" t="s">
        <v>16</v>
      </c>
      <c r="D9" s="164" t="s">
        <v>80</v>
      </c>
      <c r="E9" s="349"/>
      <c r="F9" s="349"/>
      <c r="G9" s="375"/>
      <c r="H9" s="377"/>
      <c r="I9" s="379"/>
      <c r="J9" s="379"/>
      <c r="K9" s="373"/>
    </row>
    <row r="10" spans="1:13" ht="16" thickBot="1" x14ac:dyDescent="0.4">
      <c r="A10" s="366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30903121.239999998</v>
      </c>
      <c r="F10" s="56">
        <f>SUM(F11:F12)</f>
        <v>32438878.760000002</v>
      </c>
      <c r="G10" s="56">
        <f>SUM(G11:G12)</f>
        <v>18956716.539999999</v>
      </c>
      <c r="H10" s="57"/>
      <c r="I10" s="57"/>
      <c r="J10" s="57"/>
      <c r="K10" s="165"/>
      <c r="M10" s="140"/>
    </row>
    <row r="11" spans="1:13" ht="16" thickBot="1" x14ac:dyDescent="0.4">
      <c r="A11" s="368"/>
      <c r="B11" s="44" t="s">
        <v>27</v>
      </c>
      <c r="C11" s="58">
        <v>0</v>
      </c>
      <c r="D11" s="58">
        <v>0</v>
      </c>
      <c r="E11" s="58">
        <v>0</v>
      </c>
      <c r="F11" s="59"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71" t="e">
        <f>SUM(G11/E11*100)</f>
        <v>#DIV/0!</v>
      </c>
      <c r="K11" s="166">
        <f>(D11*100)/$D$78</f>
        <v>0</v>
      </c>
      <c r="M11" s="140"/>
    </row>
    <row r="12" spans="1:13" ht="16" thickBot="1" x14ac:dyDescent="0.4">
      <c r="A12" s="367"/>
      <c r="B12" s="45" t="s">
        <v>26</v>
      </c>
      <c r="C12" s="62">
        <v>63342000</v>
      </c>
      <c r="D12" s="62">
        <v>63342000</v>
      </c>
      <c r="E12" s="63">
        <v>30903121.239999998</v>
      </c>
      <c r="F12" s="62">
        <f>SUM(D12-E12)</f>
        <v>32438878.760000002</v>
      </c>
      <c r="G12" s="64">
        <v>18956716.539999999</v>
      </c>
      <c r="H12" s="65">
        <f>SUM(E12/D12*100)</f>
        <v>48.787725742793086</v>
      </c>
      <c r="I12" s="65">
        <f>SUM(F12/D12*100)</f>
        <v>51.212274257206914</v>
      </c>
      <c r="J12" s="146">
        <f>SUM(G12/E12*100)</f>
        <v>61.34240095936665</v>
      </c>
      <c r="K12" s="167">
        <v>81.81</v>
      </c>
      <c r="M12" s="140"/>
    </row>
    <row r="13" spans="1:13" ht="16" thickBot="1" x14ac:dyDescent="0.4">
      <c r="A13" s="366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57" t="e">
        <f>SUM(J14)</f>
        <v>#DIV/0!</v>
      </c>
      <c r="K13" s="168">
        <f>SUM(K14)</f>
        <v>0</v>
      </c>
      <c r="M13" s="140"/>
    </row>
    <row r="14" spans="1:13" ht="16" thickBot="1" x14ac:dyDescent="0.4">
      <c r="A14" s="368"/>
      <c r="B14" s="34" t="s">
        <v>26</v>
      </c>
      <c r="C14" s="60">
        <v>0</v>
      </c>
      <c r="D14" s="60">
        <v>0</v>
      </c>
      <c r="E14" s="60">
        <v>0</v>
      </c>
      <c r="F14" s="59">
        <f>SUM(D14-E14)</f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71" t="e">
        <f>SUM(G14/E14*100)</f>
        <v>#DIV/0!</v>
      </c>
      <c r="K14" s="166">
        <f>(D14*100)/$D$78</f>
        <v>0</v>
      </c>
      <c r="M14" s="140"/>
    </row>
    <row r="15" spans="1:13" ht="16" thickBot="1" x14ac:dyDescent="0.4">
      <c r="A15" s="366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40859.269999999997</v>
      </c>
      <c r="F15" s="56">
        <f>SUM(F16:F17)</f>
        <v>239140.73</v>
      </c>
      <c r="G15" s="69">
        <f>SUM(G16:G17)</f>
        <v>39958.870000000003</v>
      </c>
      <c r="H15" s="70"/>
      <c r="I15" s="57"/>
      <c r="J15" s="57"/>
      <c r="K15" s="168"/>
      <c r="M15" s="140"/>
    </row>
    <row r="16" spans="1:13" ht="15.5" x14ac:dyDescent="0.35">
      <c r="A16" s="368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71" t="e">
        <f>SUM(G16/E16*100)</f>
        <v>#DIV/0!</v>
      </c>
      <c r="K16" s="166">
        <f>(D16*100)/$D$78</f>
        <v>0</v>
      </c>
      <c r="M16" s="140"/>
    </row>
    <row r="17" spans="1:15" ht="16" thickBot="1" x14ac:dyDescent="0.4">
      <c r="A17" s="367"/>
      <c r="B17" s="35" t="s">
        <v>28</v>
      </c>
      <c r="C17" s="72">
        <v>280000</v>
      </c>
      <c r="D17" s="72">
        <v>280000</v>
      </c>
      <c r="E17" s="73">
        <v>40859.269999999997</v>
      </c>
      <c r="F17" s="62">
        <f>SUM(D17-E17)</f>
        <v>239140.73</v>
      </c>
      <c r="G17" s="73">
        <v>39958.870000000003</v>
      </c>
      <c r="H17" s="74">
        <f>SUM(E17/D17*100)</f>
        <v>14.592596428571428</v>
      </c>
      <c r="I17" s="74">
        <f>SUM(F17/D17*100)</f>
        <v>85.407403571428574</v>
      </c>
      <c r="J17" s="74">
        <f>SUM(G17/E17*100)</f>
        <v>97.7963385053135</v>
      </c>
      <c r="K17" s="169">
        <v>0.4</v>
      </c>
      <c r="M17" s="140"/>
    </row>
    <row r="18" spans="1:15" ht="16" thickBot="1" x14ac:dyDescent="0.4">
      <c r="A18" s="366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3853469.5199999996</v>
      </c>
      <c r="F18" s="56">
        <f>SUM(F19:F21)</f>
        <v>3855441.22</v>
      </c>
      <c r="G18" s="67">
        <f>SUM(G19:G21)</f>
        <v>3014776.52</v>
      </c>
      <c r="H18" s="57"/>
      <c r="I18" s="57"/>
      <c r="J18" s="57"/>
      <c r="K18" s="168"/>
      <c r="M18" s="140"/>
    </row>
    <row r="19" spans="1:15" ht="15.5" x14ac:dyDescent="0.35">
      <c r="A19" s="368"/>
      <c r="B19" s="34" t="s">
        <v>26</v>
      </c>
      <c r="C19" s="52">
        <v>2889480</v>
      </c>
      <c r="D19" s="52">
        <v>2889480</v>
      </c>
      <c r="E19" s="60">
        <v>1398273.01</v>
      </c>
      <c r="F19" s="62">
        <f>SUM(D19-E19)</f>
        <v>1491206.99</v>
      </c>
      <c r="G19" s="60">
        <v>1239864.5900000001</v>
      </c>
      <c r="H19" s="68">
        <f>SUM(E19/D19*100)</f>
        <v>48.391856320168337</v>
      </c>
      <c r="I19" s="68">
        <f t="shared" ref="I19:J21" si="0">SUM(F19/D19*100)</f>
        <v>51.608143679831663</v>
      </c>
      <c r="J19" s="68">
        <f t="shared" si="0"/>
        <v>88.671137977554196</v>
      </c>
      <c r="K19" s="166">
        <v>4.5</v>
      </c>
      <c r="M19" s="140"/>
      <c r="O19" s="140"/>
    </row>
    <row r="20" spans="1:15" ht="16" thickBot="1" x14ac:dyDescent="0.4">
      <c r="A20" s="368"/>
      <c r="B20" s="47" t="s">
        <v>58</v>
      </c>
      <c r="C20" s="80">
        <v>0</v>
      </c>
      <c r="D20" s="80">
        <v>645430.74</v>
      </c>
      <c r="E20" s="81">
        <v>354607</v>
      </c>
      <c r="F20" s="62">
        <f>SUM(D20-E20)</f>
        <v>290823.74</v>
      </c>
      <c r="G20" s="81">
        <v>279243.64</v>
      </c>
      <c r="H20" s="61">
        <f>SUM(E20/D20*100)</f>
        <v>54.941138998120856</v>
      </c>
      <c r="I20" s="61">
        <f t="shared" si="0"/>
        <v>45.058861001879144</v>
      </c>
      <c r="J20" s="61">
        <f t="shared" si="0"/>
        <v>78.747356933168263</v>
      </c>
      <c r="K20" s="169">
        <f>(D20*100)/$D$78</f>
        <v>0.84460904648444146</v>
      </c>
      <c r="M20" s="140"/>
      <c r="O20" s="140"/>
    </row>
    <row r="21" spans="1:15" ht="16" thickBot="1" x14ac:dyDescent="0.4">
      <c r="A21" s="367"/>
      <c r="B21" s="46" t="s">
        <v>27</v>
      </c>
      <c r="C21" s="76">
        <v>4174000</v>
      </c>
      <c r="D21" s="76">
        <v>4174000</v>
      </c>
      <c r="E21" s="77">
        <v>2100589.5099999998</v>
      </c>
      <c r="F21" s="62">
        <f>SUM(D21-E21)</f>
        <v>2073410.4900000002</v>
      </c>
      <c r="G21" s="77">
        <v>1495668.29</v>
      </c>
      <c r="H21" s="74">
        <f>SUM(E21/D21*100)</f>
        <v>50.325575227599415</v>
      </c>
      <c r="I21" s="74">
        <f t="shared" si="0"/>
        <v>49.674424772400585</v>
      </c>
      <c r="J21" s="74">
        <f t="shared" si="0"/>
        <v>71.202311678686812</v>
      </c>
      <c r="K21" s="170">
        <v>4.2699999999999996</v>
      </c>
      <c r="M21" s="140"/>
      <c r="O21" s="140"/>
    </row>
    <row r="22" spans="1:15" ht="16" thickBot="1" x14ac:dyDescent="0.4">
      <c r="A22" s="366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608892.68000000005</v>
      </c>
      <c r="G22" s="67">
        <f>SUM(G23:G27)</f>
        <v>144242.32999999999</v>
      </c>
      <c r="H22" s="57"/>
      <c r="I22" s="57"/>
      <c r="J22" s="57"/>
      <c r="K22" s="168"/>
      <c r="M22" s="140"/>
      <c r="O22" s="143"/>
    </row>
    <row r="23" spans="1:15" ht="15.5" x14ac:dyDescent="0.35">
      <c r="A23" s="368"/>
      <c r="B23" s="34" t="s">
        <v>28</v>
      </c>
      <c r="C23" s="52">
        <v>520000</v>
      </c>
      <c r="D23" s="52">
        <v>520000</v>
      </c>
      <c r="E23" s="60">
        <v>101819.1</v>
      </c>
      <c r="F23" s="62">
        <f>SUM(D23-E23)</f>
        <v>418180.9</v>
      </c>
      <c r="G23" s="60">
        <v>42011.02</v>
      </c>
      <c r="H23" s="68">
        <f>SUM(E23/D23*100)</f>
        <v>19.580596153846155</v>
      </c>
      <c r="I23" s="68">
        <f t="shared" ref="I23:J27" si="1">SUM(F23/D23*100)</f>
        <v>80.419403846153841</v>
      </c>
      <c r="J23" s="171">
        <f t="shared" si="1"/>
        <v>41.260451133431737</v>
      </c>
      <c r="K23" s="166">
        <f>(D23*100)/$D$78</f>
        <v>0.68047069492213763</v>
      </c>
      <c r="M23" s="140"/>
    </row>
    <row r="24" spans="1:15" ht="15.5" x14ac:dyDescent="0.35">
      <c r="A24" s="368"/>
      <c r="B24" s="48" t="s">
        <v>75</v>
      </c>
      <c r="C24" s="62">
        <v>100000</v>
      </c>
      <c r="D24" s="62">
        <v>50000</v>
      </c>
      <c r="E24" s="64">
        <v>0</v>
      </c>
      <c r="F24" s="62">
        <f>SUM(D24-E24)</f>
        <v>50000</v>
      </c>
      <c r="G24" s="64">
        <v>0</v>
      </c>
      <c r="H24" s="82">
        <f>SUM(E24/D24*100)</f>
        <v>0</v>
      </c>
      <c r="I24" s="83">
        <f t="shared" si="1"/>
        <v>100</v>
      </c>
      <c r="J24" s="172" t="e">
        <f t="shared" si="1"/>
        <v>#DIV/0!</v>
      </c>
      <c r="K24" s="173">
        <f>(D24*100)/$D$78</f>
        <v>6.5429874511744007E-2</v>
      </c>
      <c r="M24" s="140"/>
    </row>
    <row r="25" spans="1:15" ht="16" thickBot="1" x14ac:dyDescent="0.4">
      <c r="A25" s="368"/>
      <c r="B25" s="48" t="s">
        <v>69</v>
      </c>
      <c r="C25" s="84">
        <v>0</v>
      </c>
      <c r="D25" s="84">
        <v>89594.28</v>
      </c>
      <c r="E25" s="64">
        <v>61720.5</v>
      </c>
      <c r="F25" s="62">
        <f>SUM(D25-E25)</f>
        <v>27873.78</v>
      </c>
      <c r="G25" s="64">
        <v>56152.81</v>
      </c>
      <c r="H25" s="146">
        <f>SUM(E25/D25*100)</f>
        <v>68.888884424318164</v>
      </c>
      <c r="I25" s="147">
        <f t="shared" si="1"/>
        <v>31.11111557568184</v>
      </c>
      <c r="J25" s="114">
        <f t="shared" si="1"/>
        <v>90.979188438201248</v>
      </c>
      <c r="K25" s="170">
        <f>(D25*100)/$D$78</f>
        <v>0.11724284994740111</v>
      </c>
      <c r="M25" s="140"/>
    </row>
    <row r="26" spans="1:15" ht="16" thickBot="1" x14ac:dyDescent="0.4">
      <c r="A26" s="368"/>
      <c r="B26" s="47" t="s">
        <v>76</v>
      </c>
      <c r="C26" s="80">
        <v>0</v>
      </c>
      <c r="D26" s="80">
        <v>26936.5</v>
      </c>
      <c r="E26" s="81">
        <v>26936.5</v>
      </c>
      <c r="F26" s="59">
        <f>SUM(D26-E26)</f>
        <v>0</v>
      </c>
      <c r="G26" s="81">
        <v>26936.5</v>
      </c>
      <c r="H26" s="82">
        <f>SUM(E26/D26*100)</f>
        <v>100</v>
      </c>
      <c r="I26" s="83">
        <f t="shared" si="1"/>
        <v>0</v>
      </c>
      <c r="J26" s="81">
        <f t="shared" si="1"/>
        <v>100</v>
      </c>
      <c r="K26" s="169">
        <f>(D26*100)/$D$78</f>
        <v>3.5249036295711848E-2</v>
      </c>
      <c r="M26" s="140"/>
    </row>
    <row r="27" spans="1:15" ht="16" thickBot="1" x14ac:dyDescent="0.4">
      <c r="A27" s="367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89">
        <f>SUM(E27/D27*100)</f>
        <v>14.503712683739961</v>
      </c>
      <c r="I27" s="90">
        <f t="shared" si="1"/>
        <v>85.496287316260037</v>
      </c>
      <c r="J27" s="174">
        <f t="shared" si="1"/>
        <v>100</v>
      </c>
      <c r="K27" s="170">
        <f>(D27*100)/$D$78</f>
        <v>0.17270869676119946</v>
      </c>
      <c r="M27" s="140"/>
    </row>
    <row r="28" spans="1:15" ht="16" thickBot="1" x14ac:dyDescent="0.4">
      <c r="A28" s="366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157858.25</v>
      </c>
      <c r="F28" s="56">
        <f>SUM(F29:F33)</f>
        <v>183850.62</v>
      </c>
      <c r="G28" s="67">
        <f>SUM(G29:G33)</f>
        <v>397.27</v>
      </c>
      <c r="H28" s="57"/>
      <c r="I28" s="57"/>
      <c r="J28" s="57"/>
      <c r="K28" s="168"/>
      <c r="M28" s="140"/>
    </row>
    <row r="29" spans="1:15" ht="15.5" x14ac:dyDescent="0.35">
      <c r="A29" s="368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171" t="e">
        <f t="shared" si="3"/>
        <v>#DIV/0!</v>
      </c>
      <c r="K29" s="166">
        <f>(D29*100)/$D$78</f>
        <v>0.19628962353523202</v>
      </c>
      <c r="M29" s="140"/>
    </row>
    <row r="30" spans="1:15" ht="15.5" x14ac:dyDescent="0.35">
      <c r="A30" s="368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172" t="e">
        <f t="shared" si="3"/>
        <v>#DIV/0!</v>
      </c>
      <c r="K30" s="173">
        <f>(D30*100)/$D$78</f>
        <v>1.3085974902348801E-3</v>
      </c>
      <c r="M30" s="140"/>
    </row>
    <row r="31" spans="1:15" ht="15.5" x14ac:dyDescent="0.35">
      <c r="A31" s="368"/>
      <c r="B31" s="48" t="s">
        <v>69</v>
      </c>
      <c r="C31" s="84">
        <v>0</v>
      </c>
      <c r="D31" s="84">
        <v>36618.870000000003</v>
      </c>
      <c r="E31" s="64">
        <v>7858.25</v>
      </c>
      <c r="F31" s="79">
        <f t="shared" si="2"/>
        <v>28760.620000000003</v>
      </c>
      <c r="G31" s="81">
        <v>397.27</v>
      </c>
      <c r="H31" s="85">
        <f>SUM(E31/D31*100)</f>
        <v>21.459564426755932</v>
      </c>
      <c r="I31" s="65">
        <f t="shared" si="3"/>
        <v>78.540435573244068</v>
      </c>
      <c r="J31" s="172">
        <f t="shared" si="3"/>
        <v>5.0554512773200138</v>
      </c>
      <c r="K31" s="167">
        <f>(D31*100)/$D$78</f>
        <v>4.7919361377237346E-2</v>
      </c>
      <c r="M31" s="140"/>
    </row>
    <row r="32" spans="1:15" ht="15.5" x14ac:dyDescent="0.35">
      <c r="A32" s="368"/>
      <c r="B32" s="48" t="s">
        <v>52</v>
      </c>
      <c r="C32" s="84">
        <v>0</v>
      </c>
      <c r="D32" s="84">
        <v>0</v>
      </c>
      <c r="E32" s="64">
        <v>0</v>
      </c>
      <c r="F32" s="59">
        <f>SUM(D32-E32)</f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172" t="e">
        <f t="shared" si="3"/>
        <v>#DIV/0!</v>
      </c>
      <c r="K32" s="167">
        <f>(D32*100)/$D$78</f>
        <v>0</v>
      </c>
      <c r="M32" s="140"/>
    </row>
    <row r="33" spans="1:13" ht="16" thickBot="1" x14ac:dyDescent="0.4">
      <c r="A33" s="367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175">
        <f t="shared" si="3"/>
        <v>0</v>
      </c>
      <c r="K33" s="169">
        <f>(D33*100)/$D$78</f>
        <v>0.20164178727029267</v>
      </c>
      <c r="M33" s="140"/>
    </row>
    <row r="34" spans="1:13" ht="16" thickBot="1" x14ac:dyDescent="0.4">
      <c r="A34" s="366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57"/>
      <c r="K34" s="168"/>
      <c r="M34" s="140"/>
    </row>
    <row r="35" spans="1:13" ht="16" thickBot="1" x14ac:dyDescent="0.4">
      <c r="A35" s="367"/>
      <c r="B35" s="46" t="s">
        <v>30</v>
      </c>
      <c r="C35" s="76">
        <v>100000</v>
      </c>
      <c r="D35" s="88">
        <v>0</v>
      </c>
      <c r="E35" s="87">
        <v>0</v>
      </c>
      <c r="F35" s="59">
        <f>SUM(D35-E35)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174" t="e">
        <f>SUM(G35/E35*100)</f>
        <v>#DIV/0!</v>
      </c>
      <c r="K35" s="170">
        <f>(D35*100)/$D$78</f>
        <v>0</v>
      </c>
      <c r="M35" s="140"/>
    </row>
    <row r="36" spans="1:13" ht="16" thickBot="1" x14ac:dyDescent="0.4">
      <c r="A36" s="366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27200</v>
      </c>
      <c r="F36" s="92">
        <f>SUM(F37,F40)</f>
        <v>222800</v>
      </c>
      <c r="G36" s="67">
        <f>SUM(G37:G40)</f>
        <v>18290</v>
      </c>
      <c r="H36" s="57"/>
      <c r="I36" s="57"/>
      <c r="J36" s="57"/>
      <c r="K36" s="168"/>
      <c r="M36" s="140"/>
    </row>
    <row r="37" spans="1:13" ht="16" thickBot="1" x14ac:dyDescent="0.4">
      <c r="A37" s="368"/>
      <c r="B37" s="51" t="s">
        <v>28</v>
      </c>
      <c r="C37" s="153">
        <v>200000</v>
      </c>
      <c r="D37" s="153">
        <v>200000</v>
      </c>
      <c r="E37" s="113">
        <v>27200</v>
      </c>
      <c r="F37" s="79">
        <f t="shared" si="2"/>
        <v>172800</v>
      </c>
      <c r="G37" s="156">
        <v>18290</v>
      </c>
      <c r="H37" s="146">
        <f>SUM(E37/D37*100)</f>
        <v>13.600000000000001</v>
      </c>
      <c r="I37" s="147">
        <f t="shared" ref="I37:J40" si="4">SUM(F37/D37*100)</f>
        <v>86.4</v>
      </c>
      <c r="J37" s="174">
        <f t="shared" si="4"/>
        <v>67.242647058823536</v>
      </c>
      <c r="K37" s="170">
        <f>(D37*100)/$D$78</f>
        <v>0.26171949804697603</v>
      </c>
      <c r="M37" s="140"/>
    </row>
    <row r="38" spans="1:13" ht="15.5" x14ac:dyDescent="0.35">
      <c r="A38" s="368"/>
      <c r="B38" s="150" t="s">
        <v>58</v>
      </c>
      <c r="C38" s="151">
        <v>0</v>
      </c>
      <c r="D38" s="151">
        <v>0</v>
      </c>
      <c r="E38" s="154">
        <v>0</v>
      </c>
      <c r="F38" s="59">
        <f>SUM(D38-E38)</f>
        <v>0</v>
      </c>
      <c r="G38" s="157">
        <v>0</v>
      </c>
      <c r="H38" s="85" t="e">
        <f>SUM(E38/D38*100)</f>
        <v>#DIV/0!</v>
      </c>
      <c r="I38" s="152" t="e">
        <f t="shared" si="4"/>
        <v>#DIV/0!</v>
      </c>
      <c r="J38" s="114" t="e">
        <f t="shared" si="4"/>
        <v>#DIV/0!</v>
      </c>
      <c r="K38" s="176">
        <f>(D38*100)/$D$78</f>
        <v>0</v>
      </c>
      <c r="M38" s="140"/>
    </row>
    <row r="39" spans="1:13" ht="15.5" x14ac:dyDescent="0.35">
      <c r="A39" s="368"/>
      <c r="B39" s="148" t="s">
        <v>77</v>
      </c>
      <c r="C39" s="149">
        <v>0</v>
      </c>
      <c r="D39" s="149">
        <v>0</v>
      </c>
      <c r="E39" s="155">
        <v>0</v>
      </c>
      <c r="F39" s="59">
        <f>SUM(D39-E39)</f>
        <v>0</v>
      </c>
      <c r="G39" s="101">
        <v>0</v>
      </c>
      <c r="H39" s="82" t="e">
        <f>SUM(E39/D39*100)</f>
        <v>#DIV/0!</v>
      </c>
      <c r="I39" s="83" t="e">
        <f t="shared" si="4"/>
        <v>#DIV/0!</v>
      </c>
      <c r="J39" s="172" t="e">
        <f t="shared" si="4"/>
        <v>#DIV/0!</v>
      </c>
      <c r="K39" s="173">
        <f>(D39*100)/$D$78</f>
        <v>0</v>
      </c>
      <c r="M39" s="140"/>
    </row>
    <row r="40" spans="1:13" ht="16" thickBot="1" x14ac:dyDescent="0.4">
      <c r="A40" s="367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174" t="e">
        <f t="shared" si="4"/>
        <v>#DIV/0!</v>
      </c>
      <c r="K40" s="170">
        <f>(D40*100)/$D$78</f>
        <v>6.5429874511744007E-2</v>
      </c>
      <c r="M40" s="140"/>
    </row>
    <row r="41" spans="1:13" ht="16" thickBot="1" x14ac:dyDescent="0.4">
      <c r="A41" s="369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57"/>
      <c r="K41" s="168"/>
      <c r="M41" s="140"/>
    </row>
    <row r="42" spans="1:13" ht="15.5" x14ac:dyDescent="0.35">
      <c r="A42" s="370"/>
      <c r="B42" s="34" t="s">
        <v>30</v>
      </c>
      <c r="C42" s="97">
        <v>0</v>
      </c>
      <c r="D42" s="97">
        <v>0</v>
      </c>
      <c r="E42" s="98">
        <v>0</v>
      </c>
      <c r="F42" s="59">
        <f>SUM(D42-E42)</f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171" t="e">
        <f t="shared" si="5"/>
        <v>#DIV/0!</v>
      </c>
      <c r="K42" s="166">
        <f>(D42*100)/$D$78</f>
        <v>0</v>
      </c>
      <c r="M42" s="140"/>
    </row>
    <row r="43" spans="1:13" ht="15.5" x14ac:dyDescent="0.35">
      <c r="A43" s="370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172">
        <f t="shared" si="5"/>
        <v>100</v>
      </c>
      <c r="K43" s="173">
        <f>(D43*100)/$D$78</f>
        <v>1.96289623535232E-2</v>
      </c>
      <c r="M43" s="140"/>
    </row>
    <row r="44" spans="1:13" ht="16" thickBot="1" x14ac:dyDescent="0.4">
      <c r="A44" s="371"/>
      <c r="B44" s="35" t="s">
        <v>54</v>
      </c>
      <c r="C44" s="75">
        <v>0</v>
      </c>
      <c r="D44" s="75">
        <v>0</v>
      </c>
      <c r="E44" s="73">
        <v>0</v>
      </c>
      <c r="F44" s="59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175" t="e">
        <f t="shared" si="5"/>
        <v>#DIV/0!</v>
      </c>
      <c r="K44" s="169">
        <f>(D44*100)/$D$78</f>
        <v>0</v>
      </c>
      <c r="M44" s="140"/>
    </row>
    <row r="45" spans="1:13" ht="16" thickBot="1" x14ac:dyDescent="0.4">
      <c r="A45" s="366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19500</v>
      </c>
      <c r="H45" s="57"/>
      <c r="I45" s="57"/>
      <c r="J45" s="57"/>
      <c r="K45" s="168"/>
      <c r="M45" s="140"/>
    </row>
    <row r="46" spans="1:13" ht="15.5" x14ac:dyDescent="0.35">
      <c r="A46" s="368"/>
      <c r="B46" s="34" t="s">
        <v>30</v>
      </c>
      <c r="C46" s="97">
        <v>0</v>
      </c>
      <c r="D46" s="97">
        <v>0</v>
      </c>
      <c r="E46" s="59">
        <v>0</v>
      </c>
      <c r="F46" s="59">
        <f>SUM(D46-E46)</f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171" t="e">
        <f>SUM(G46/E46*100)</f>
        <v>#DIV/0!</v>
      </c>
      <c r="K46" s="166">
        <f>(D46*100)/$D$78</f>
        <v>0</v>
      </c>
      <c r="M46" s="140"/>
    </row>
    <row r="47" spans="1:13" ht="16" thickBot="1" x14ac:dyDescent="0.4">
      <c r="A47" s="367"/>
      <c r="B47" s="35" t="s">
        <v>32</v>
      </c>
      <c r="C47" s="72">
        <v>55000</v>
      </c>
      <c r="D47" s="72">
        <v>55000</v>
      </c>
      <c r="E47" s="72">
        <v>20250</v>
      </c>
      <c r="F47" s="59">
        <f>SUM(D47-E47)</f>
        <v>34750</v>
      </c>
      <c r="G47" s="102">
        <v>19500</v>
      </c>
      <c r="H47" s="74">
        <f>SUM(E47/D47*100)</f>
        <v>36.818181818181813</v>
      </c>
      <c r="I47" s="74">
        <f>SUM(F47/D47*100)</f>
        <v>63.181818181818187</v>
      </c>
      <c r="J47" s="175">
        <f>SUM(G47/E47*100)</f>
        <v>96.296296296296291</v>
      </c>
      <c r="K47" s="169">
        <f>(D47*100)/$D$78</f>
        <v>7.1972861962918411E-2</v>
      </c>
      <c r="M47" s="140"/>
    </row>
    <row r="48" spans="1:13" ht="16" thickBot="1" x14ac:dyDescent="0.4">
      <c r="A48" s="366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12000</v>
      </c>
      <c r="H48" s="57"/>
      <c r="I48" s="57"/>
      <c r="J48" s="57"/>
      <c r="K48" s="168"/>
      <c r="M48" s="140"/>
    </row>
    <row r="49" spans="1:13" ht="15.5" x14ac:dyDescent="0.35">
      <c r="A49" s="368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171" t="e">
        <f>SUM(G49/E49*100)</f>
        <v>#DIV/0!</v>
      </c>
      <c r="K49" s="166">
        <f>(D49*100)/$D$78</f>
        <v>0</v>
      </c>
      <c r="M49" s="140"/>
    </row>
    <row r="50" spans="1:13" ht="16" thickBot="1" x14ac:dyDescent="0.4">
      <c r="A50" s="367"/>
      <c r="B50" s="35" t="s">
        <v>31</v>
      </c>
      <c r="C50" s="72">
        <v>50000</v>
      </c>
      <c r="D50" s="72">
        <v>50000</v>
      </c>
      <c r="E50" s="72">
        <v>22500</v>
      </c>
      <c r="F50" s="59">
        <f>SUM(D50-E50)</f>
        <v>27500</v>
      </c>
      <c r="G50" s="102">
        <v>12000</v>
      </c>
      <c r="H50" s="74">
        <f>SUM(E50/D50*100)</f>
        <v>45</v>
      </c>
      <c r="I50" s="74">
        <f>SUM(F50/D50*100)</f>
        <v>55.000000000000007</v>
      </c>
      <c r="J50" s="175">
        <f>SUM(G50/E50*100)</f>
        <v>53.333333333333336</v>
      </c>
      <c r="K50" s="169">
        <f>(D50*100)/$D$78</f>
        <v>6.5429874511744007E-2</v>
      </c>
      <c r="M50" s="140"/>
    </row>
    <row r="51" spans="1:13" ht="16" thickBot="1" x14ac:dyDescent="0.4">
      <c r="A51" s="366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57"/>
      <c r="K51" s="168"/>
      <c r="M51" s="140"/>
    </row>
    <row r="52" spans="1:13" ht="15.5" x14ac:dyDescent="0.35">
      <c r="A52" s="368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171" t="e">
        <f t="shared" si="6"/>
        <v>#DIV/0!</v>
      </c>
      <c r="K52" s="166">
        <f>(D52*100)/$D$78</f>
        <v>0.13085974902348801</v>
      </c>
      <c r="M52" s="140"/>
    </row>
    <row r="53" spans="1:13" ht="15.5" x14ac:dyDescent="0.35">
      <c r="A53" s="368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73">
        <f>(D53*100)/$D$78</f>
        <v>0</v>
      </c>
      <c r="M53" s="140"/>
    </row>
    <row r="54" spans="1:13" ht="15.5" x14ac:dyDescent="0.35">
      <c r="A54" s="368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172" t="e">
        <f t="shared" si="6"/>
        <v>#DIV/0!</v>
      </c>
      <c r="K54" s="167">
        <f>(D54*100)/$D$78</f>
        <v>0</v>
      </c>
      <c r="M54" s="140"/>
    </row>
    <row r="55" spans="1:13" ht="16" thickBot="1" x14ac:dyDescent="0.4">
      <c r="A55" s="367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175">
        <f t="shared" si="6"/>
        <v>0</v>
      </c>
      <c r="K55" s="169">
        <f>(D55*100)/$D$78</f>
        <v>0.39257924707046404</v>
      </c>
      <c r="M55" s="140"/>
    </row>
    <row r="56" spans="1:13" ht="16" thickBot="1" x14ac:dyDescent="0.4">
      <c r="A56" s="366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1106477.48</v>
      </c>
      <c r="G56" s="67">
        <f>SUM(G57:G60)</f>
        <v>271352.65000000002</v>
      </c>
      <c r="H56" s="57"/>
      <c r="I56" s="57"/>
      <c r="J56" s="57"/>
      <c r="K56" s="168"/>
      <c r="M56" s="140"/>
    </row>
    <row r="57" spans="1:13" ht="15.5" x14ac:dyDescent="0.35">
      <c r="A57" s="368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171" t="e">
        <f t="shared" si="7"/>
        <v>#DIV/0!</v>
      </c>
      <c r="K57" s="166">
        <f>(D57*100)/$D$78</f>
        <v>0.13085974902348801</v>
      </c>
      <c r="M57" s="140"/>
    </row>
    <row r="58" spans="1:13" ht="15.5" x14ac:dyDescent="0.35">
      <c r="A58" s="368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172" t="e">
        <f t="shared" si="7"/>
        <v>#DIV/0!</v>
      </c>
      <c r="K58" s="173">
        <f>(D58*100)/$D$78</f>
        <v>0</v>
      </c>
      <c r="M58" s="140"/>
    </row>
    <row r="59" spans="1:13" ht="15.5" x14ac:dyDescent="0.35">
      <c r="A59" s="368"/>
      <c r="B59" s="48" t="s">
        <v>69</v>
      </c>
      <c r="C59" s="84">
        <v>0</v>
      </c>
      <c r="D59" s="84">
        <v>601561.64</v>
      </c>
      <c r="E59" s="64">
        <v>167742.16</v>
      </c>
      <c r="F59" s="59">
        <f>SUM(D59-E59)</f>
        <v>433819.48</v>
      </c>
      <c r="G59" s="84">
        <v>146342.29</v>
      </c>
      <c r="H59" s="82">
        <f>SUM(E59/D59*100)</f>
        <v>27.884450876887694</v>
      </c>
      <c r="I59" s="83">
        <f t="shared" si="7"/>
        <v>72.115549123112302</v>
      </c>
      <c r="J59" s="172">
        <f t="shared" si="7"/>
        <v>87.242402267861578</v>
      </c>
      <c r="K59" s="167">
        <v>0.45</v>
      </c>
      <c r="M59" s="140"/>
    </row>
    <row r="60" spans="1:13" ht="16" thickBot="1" x14ac:dyDescent="0.4">
      <c r="A60" s="367"/>
      <c r="B60" s="35" t="s">
        <v>28</v>
      </c>
      <c r="C60" s="72">
        <v>700000</v>
      </c>
      <c r="D60" s="72">
        <v>700000</v>
      </c>
      <c r="E60" s="73">
        <v>127342</v>
      </c>
      <c r="F60" s="59">
        <f>SUM(D60-E60)</f>
        <v>572658</v>
      </c>
      <c r="G60" s="73">
        <v>125010.36</v>
      </c>
      <c r="H60" s="74">
        <f>SUM(E60/D60*100)</f>
        <v>18.191714285714287</v>
      </c>
      <c r="I60" s="74">
        <f t="shared" si="7"/>
        <v>81.808285714285716</v>
      </c>
      <c r="J60" s="175">
        <f t="shared" si="7"/>
        <v>98.168993733410815</v>
      </c>
      <c r="K60" s="169">
        <v>0.4</v>
      </c>
      <c r="M60" s="140"/>
    </row>
    <row r="61" spans="1:13" ht="16" thickBot="1" x14ac:dyDescent="0.4">
      <c r="A61" s="369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57"/>
      <c r="K61" s="168"/>
      <c r="M61" s="140"/>
    </row>
    <row r="62" spans="1:13" ht="15.5" x14ac:dyDescent="0.35">
      <c r="A62" s="370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171" t="e">
        <f>SUM(G62/E62*100)</f>
        <v>#DIV/0!</v>
      </c>
      <c r="K62" s="166">
        <v>0.08</v>
      </c>
      <c r="M62" s="140"/>
    </row>
    <row r="63" spans="1:13" ht="16" thickBot="1" x14ac:dyDescent="0.4">
      <c r="A63" s="371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175" t="e">
        <f>SUM(G63/E63*100)</f>
        <v>#DIV/0!</v>
      </c>
      <c r="K63" s="169">
        <f>(D63*100)/$D$78</f>
        <v>0</v>
      </c>
      <c r="M63" s="140"/>
    </row>
    <row r="64" spans="1:13" ht="16" thickBot="1" x14ac:dyDescent="0.4">
      <c r="A64" s="366">
        <v>73</v>
      </c>
      <c r="B64" s="25" t="s">
        <v>39</v>
      </c>
      <c r="C64" s="56">
        <f>SUM(C65:C67)</f>
        <v>500000</v>
      </c>
      <c r="D64" s="56">
        <f>SUM(D65:D67)</f>
        <v>498400</v>
      </c>
      <c r="E64" s="67">
        <f>SUM(E65:E67)</f>
        <v>109551.71</v>
      </c>
      <c r="F64" s="67">
        <f>SUM(F65:F67)</f>
        <v>388848.29</v>
      </c>
      <c r="G64" s="67">
        <f>SUM(G65:G67)</f>
        <v>109549.51</v>
      </c>
      <c r="H64" s="57"/>
      <c r="I64" s="57"/>
      <c r="J64" s="57"/>
      <c r="K64" s="168"/>
      <c r="M64" s="140"/>
    </row>
    <row r="65" spans="1:13" ht="15.5" x14ac:dyDescent="0.35">
      <c r="A65" s="368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171" t="e">
        <f t="shared" si="8"/>
        <v>#DIV/0!</v>
      </c>
      <c r="K65" s="166">
        <f>(D65*100)/$D$78</f>
        <v>0</v>
      </c>
      <c r="M65" s="140"/>
    </row>
    <row r="66" spans="1:13" ht="15.5" x14ac:dyDescent="0.35">
      <c r="A66" s="368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171" t="e">
        <f t="shared" si="8"/>
        <v>#DIV/0!</v>
      </c>
      <c r="K66" s="176"/>
      <c r="M66" s="140"/>
    </row>
    <row r="67" spans="1:13" ht="16" thickBot="1" x14ac:dyDescent="0.4">
      <c r="A67" s="367"/>
      <c r="B67" s="35" t="s">
        <v>31</v>
      </c>
      <c r="C67" s="72">
        <v>500000</v>
      </c>
      <c r="D67" s="72">
        <v>498400</v>
      </c>
      <c r="E67" s="75">
        <v>109551.71</v>
      </c>
      <c r="F67" s="75">
        <f>SUM(D67-E67)</f>
        <v>388848.29</v>
      </c>
      <c r="G67" s="106">
        <v>109549.51</v>
      </c>
      <c r="H67" s="74">
        <f>SUM(E67/D67*100)</f>
        <v>21.980680176565009</v>
      </c>
      <c r="I67" s="74">
        <f t="shared" si="8"/>
        <v>78.019319823434984</v>
      </c>
      <c r="J67" s="175">
        <f t="shared" si="8"/>
        <v>99.997991815919619</v>
      </c>
      <c r="K67" s="169">
        <f>(D67*100)/$D$78</f>
        <v>0.65220498913306424</v>
      </c>
      <c r="M67" s="140"/>
    </row>
    <row r="68" spans="1:13" ht="16" thickBot="1" x14ac:dyDescent="0.4">
      <c r="A68" s="366">
        <v>76</v>
      </c>
      <c r="B68" s="25" t="s">
        <v>9</v>
      </c>
      <c r="C68" s="56">
        <f>SUM(C69:C70)</f>
        <v>600000</v>
      </c>
      <c r="D68" s="67">
        <f>SUM(D69:D71)</f>
        <v>1001600</v>
      </c>
      <c r="E68" s="67">
        <f>SUM(E69:E71)</f>
        <v>1000145.57</v>
      </c>
      <c r="F68" s="67">
        <f>SUM(F69:F70)</f>
        <v>1454.43</v>
      </c>
      <c r="G68" s="67">
        <f>SUM(G69:G71)</f>
        <v>973145.57</v>
      </c>
      <c r="H68" s="57"/>
      <c r="I68" s="57"/>
      <c r="J68" s="57"/>
      <c r="K68" s="168"/>
      <c r="M68" s="140"/>
    </row>
    <row r="69" spans="1:13" ht="15.5" x14ac:dyDescent="0.35">
      <c r="A69" s="368"/>
      <c r="B69" s="44" t="s">
        <v>28</v>
      </c>
      <c r="C69" s="58">
        <v>0</v>
      </c>
      <c r="D69" s="58">
        <v>1600</v>
      </c>
      <c r="E69" s="58">
        <v>225.57</v>
      </c>
      <c r="F69" s="59">
        <f>SUM(D69-E69)</f>
        <v>1374.43</v>
      </c>
      <c r="G69" s="58">
        <v>225.57</v>
      </c>
      <c r="H69" s="71">
        <f>SUM(E69/D69*100)</f>
        <v>14.098125</v>
      </c>
      <c r="I69" s="68">
        <f t="shared" ref="I69:J71" si="9">SUM(F69/D69*100)</f>
        <v>85.901875000000004</v>
      </c>
      <c r="J69" s="171">
        <f t="shared" si="9"/>
        <v>100</v>
      </c>
      <c r="K69" s="166">
        <f>(D69*100)/$D$78</f>
        <v>2.093755984375808E-3</v>
      </c>
      <c r="M69" s="140"/>
    </row>
    <row r="70" spans="1:13" ht="15.5" x14ac:dyDescent="0.35">
      <c r="A70" s="368"/>
      <c r="B70" s="47" t="s">
        <v>49</v>
      </c>
      <c r="C70" s="79">
        <v>600000</v>
      </c>
      <c r="D70" s="79">
        <v>1000000</v>
      </c>
      <c r="E70" s="80">
        <v>999920</v>
      </c>
      <c r="F70" s="59">
        <f>SUM(D70-E70)</f>
        <v>80</v>
      </c>
      <c r="G70" s="80">
        <v>972920</v>
      </c>
      <c r="H70" s="82">
        <f>SUM(E70/D70*100)</f>
        <v>99.992000000000004</v>
      </c>
      <c r="I70" s="107">
        <f t="shared" si="9"/>
        <v>8.0000000000000002E-3</v>
      </c>
      <c r="J70" s="172">
        <f t="shared" si="9"/>
        <v>97.299783982718608</v>
      </c>
      <c r="K70" s="173">
        <v>1.83</v>
      </c>
      <c r="M70" s="140"/>
    </row>
    <row r="71" spans="1:13" ht="16" thickBot="1" x14ac:dyDescent="0.4">
      <c r="A71" s="367"/>
      <c r="B71" s="45" t="s">
        <v>78</v>
      </c>
      <c r="C71" s="95">
        <v>0</v>
      </c>
      <c r="D71" s="95">
        <v>0</v>
      </c>
      <c r="E71" s="78">
        <v>0</v>
      </c>
      <c r="F71" s="75">
        <f>SUM(D71-E71)</f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174" t="e">
        <f t="shared" si="9"/>
        <v>#DIV/0!</v>
      </c>
      <c r="K71" s="170">
        <v>1.83</v>
      </c>
      <c r="M71" s="140"/>
    </row>
    <row r="72" spans="1:13" ht="16" thickBot="1" x14ac:dyDescent="0.4">
      <c r="A72" s="366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10925</v>
      </c>
      <c r="H72" s="109"/>
      <c r="I72" s="109"/>
      <c r="J72" s="177"/>
      <c r="K72" s="168"/>
      <c r="M72" s="140"/>
    </row>
    <row r="73" spans="1:13" ht="15.5" x14ac:dyDescent="0.35">
      <c r="A73" s="368"/>
      <c r="B73" s="50" t="s">
        <v>34</v>
      </c>
      <c r="C73" s="110">
        <v>205000</v>
      </c>
      <c r="D73" s="110">
        <v>205000</v>
      </c>
      <c r="E73" s="111">
        <v>37000.1</v>
      </c>
      <c r="F73" s="59">
        <f>SUM(D73-E73)</f>
        <v>167999.9</v>
      </c>
      <c r="G73" s="60">
        <v>10925</v>
      </c>
      <c r="H73" s="71">
        <f>SUM(E73/D73*100)</f>
        <v>18.048829268292682</v>
      </c>
      <c r="I73" s="68">
        <f t="shared" ref="I73:J78" si="10">SUM(F73/D73*100)</f>
        <v>81.951170731707307</v>
      </c>
      <c r="J73" s="171">
        <f t="shared" si="10"/>
        <v>29.526947224466959</v>
      </c>
      <c r="K73" s="166">
        <f>(D73*100)/$D$78</f>
        <v>0.2682624854981504</v>
      </c>
      <c r="M73" s="140"/>
    </row>
    <row r="74" spans="1:13" ht="15.5" x14ac:dyDescent="0.35">
      <c r="A74" s="368"/>
      <c r="B74" s="51" t="s">
        <v>78</v>
      </c>
      <c r="C74" s="112">
        <v>0</v>
      </c>
      <c r="D74" s="112">
        <v>0</v>
      </c>
      <c r="E74" s="113">
        <v>0</v>
      </c>
      <c r="F74" s="59">
        <f>SUM(D74-E74)</f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171" t="e">
        <f t="shared" si="10"/>
        <v>#DIV/0!</v>
      </c>
      <c r="K74" s="176"/>
      <c r="M74" s="140"/>
    </row>
    <row r="75" spans="1:13" ht="16" thickBot="1" x14ac:dyDescent="0.4">
      <c r="A75" s="367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175" t="e">
        <f t="shared" si="10"/>
        <v>#DIV/0!</v>
      </c>
      <c r="K75" s="169">
        <f>SUM(D75/D78)*100</f>
        <v>6.5429874511744007E-2</v>
      </c>
      <c r="M75" s="140"/>
    </row>
    <row r="76" spans="1:13" ht="16" thickBot="1" x14ac:dyDescent="0.4">
      <c r="A76" s="366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0</v>
      </c>
      <c r="G76" s="134">
        <f>SUM(G77)</f>
        <v>4132500</v>
      </c>
      <c r="H76" s="119"/>
      <c r="I76" s="120"/>
      <c r="J76" s="178"/>
      <c r="K76" s="179"/>
      <c r="M76" s="140"/>
    </row>
    <row r="77" spans="1:13" ht="16" thickBot="1" x14ac:dyDescent="0.4">
      <c r="A77" s="367"/>
      <c r="B77" s="129" t="s">
        <v>29</v>
      </c>
      <c r="C77" s="130">
        <v>0</v>
      </c>
      <c r="D77" s="130">
        <v>0</v>
      </c>
      <c r="E77" s="78">
        <v>5500000</v>
      </c>
      <c r="F77" s="75">
        <v>0</v>
      </c>
      <c r="G77" s="131">
        <v>4132500</v>
      </c>
      <c r="H77" s="89"/>
      <c r="I77" s="90"/>
      <c r="J77" s="174"/>
      <c r="K77" s="170"/>
      <c r="M77" s="140"/>
    </row>
    <row r="78" spans="1:13" ht="15.5" thickBot="1" x14ac:dyDescent="0.4">
      <c r="A78" s="180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SUM(E10,E13,E15,E18,E22,E28,E34,E36,E41,E45,E48,E51,E56,E61,E64,E68,E72,E76)</f>
        <v>42179328.920000002</v>
      </c>
      <c r="F78" s="42">
        <f>SUM(F10,F13,F15,F18,F22,F28,F34,F36,F41,F45,F48,F51,F56,F61,F64,F68,F72,F76)</f>
        <v>39738363.109999992</v>
      </c>
      <c r="G78" s="42">
        <f>SUM(G10+G13,G15,G18,G22,G28,G34,G36,G41,G45,G48,G51,G56,G61,G64,G68+G72+G77)</f>
        <v>27703666.259999998</v>
      </c>
      <c r="H78" s="181">
        <f>SUM(E78/D78*100)</f>
        <v>55.195763964503499</v>
      </c>
      <c r="I78" s="181">
        <f t="shared" si="10"/>
        <v>52.001522231788336</v>
      </c>
      <c r="J78" s="181">
        <f t="shared" si="10"/>
        <v>65.680671004852954</v>
      </c>
      <c r="K78" s="182">
        <f>SUM(K10:K75)</f>
        <v>100.05934049022734</v>
      </c>
    </row>
    <row r="79" spans="1:13" ht="18.5" x14ac:dyDescent="0.45">
      <c r="A79" s="55" t="s">
        <v>82</v>
      </c>
      <c r="B79" s="55"/>
      <c r="C79" s="43"/>
      <c r="D79" s="43"/>
      <c r="E79" s="43"/>
      <c r="F79" s="43"/>
      <c r="G79" s="43"/>
    </row>
    <row r="80" spans="1:13" ht="15.5" x14ac:dyDescent="0.35">
      <c r="A80" s="3" t="s">
        <v>63</v>
      </c>
      <c r="B80" s="3"/>
      <c r="C80" s="3"/>
      <c r="D80" s="140"/>
      <c r="E80" s="141"/>
      <c r="F80" s="140"/>
      <c r="G80" s="140"/>
    </row>
    <row r="81" spans="1:11" ht="15" x14ac:dyDescent="0.35">
      <c r="A81" s="331" t="s">
        <v>24</v>
      </c>
      <c r="B81" s="331"/>
      <c r="C81" s="331"/>
      <c r="D81" s="144"/>
      <c r="E81" s="142"/>
      <c r="F81" s="144"/>
      <c r="G81" s="144"/>
      <c r="H81" s="1"/>
      <c r="I81" s="1"/>
      <c r="J81" s="1"/>
      <c r="K81" s="1"/>
    </row>
    <row r="82" spans="1:11" ht="15.5" x14ac:dyDescent="0.35">
      <c r="D82" s="145">
        <f>D81-D80</f>
        <v>0</v>
      </c>
      <c r="E82" s="158"/>
      <c r="F82" s="143"/>
      <c r="G82" s="145"/>
      <c r="H82" s="135"/>
    </row>
    <row r="83" spans="1:11" ht="15.5" x14ac:dyDescent="0.35">
      <c r="D83" s="183"/>
      <c r="E83" s="158"/>
      <c r="F83" s="136"/>
      <c r="G83" s="135"/>
    </row>
    <row r="84" spans="1:11" ht="15.5" x14ac:dyDescent="0.35">
      <c r="E84" s="138"/>
      <c r="F84" s="137"/>
      <c r="G84" s="135"/>
    </row>
    <row r="85" spans="1:11" ht="15.5" x14ac:dyDescent="0.35">
      <c r="E85" s="135"/>
      <c r="F85" s="136"/>
      <c r="G85" s="135"/>
    </row>
    <row r="86" spans="1:11" x14ac:dyDescent="0.35">
      <c r="D86" t="s">
        <v>85</v>
      </c>
      <c r="E86" s="135"/>
      <c r="F86" s="138"/>
      <c r="G86" s="135"/>
    </row>
  </sheetData>
  <mergeCells count="36">
    <mergeCell ref="H7:K7"/>
    <mergeCell ref="C8:D8"/>
    <mergeCell ref="A1:K1"/>
    <mergeCell ref="A2:K2"/>
    <mergeCell ref="A3:K3"/>
    <mergeCell ref="A4:K4"/>
    <mergeCell ref="A6:B6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A28:A33"/>
    <mergeCell ref="A34:A35"/>
    <mergeCell ref="A36:A40"/>
    <mergeCell ref="A41:A44"/>
    <mergeCell ref="A45:A47"/>
    <mergeCell ref="A76:A77"/>
    <mergeCell ref="A81:C81"/>
    <mergeCell ref="A51:A55"/>
    <mergeCell ref="A56:A60"/>
    <mergeCell ref="A61:A63"/>
    <mergeCell ref="A64:A67"/>
    <mergeCell ref="A68:A71"/>
    <mergeCell ref="A72:A75"/>
  </mergeCells>
  <pageMargins left="0.25" right="0.25" top="0.75" bottom="0.75" header="0.3" footer="0.3"/>
  <pageSetup paperSize="9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4"/>
  <sheetViews>
    <sheetView topLeftCell="C1" workbookViewId="0">
      <selection sqref="A1:K82"/>
    </sheetView>
  </sheetViews>
  <sheetFormatPr defaultRowHeight="14.5" x14ac:dyDescent="0.35"/>
  <cols>
    <col min="1" max="1" width="7.6328125" customWidth="1"/>
    <col min="2" max="2" width="44.36328125" customWidth="1"/>
    <col min="3" max="3" width="17.54296875" customWidth="1"/>
    <col min="4" max="4" width="19.36328125" customWidth="1"/>
    <col min="5" max="6" width="17.54296875" customWidth="1"/>
    <col min="7" max="7" width="17.81640625" customWidth="1"/>
  </cols>
  <sheetData>
    <row r="1" spans="1:11" ht="15" x14ac:dyDescent="0.35">
      <c r="A1" s="393" t="s">
        <v>15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5" x14ac:dyDescent="0.35">
      <c r="A2" s="393" t="s">
        <v>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1" ht="15" x14ac:dyDescent="0.35">
      <c r="A3" s="393" t="s">
        <v>71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</row>
    <row r="4" spans="1:11" ht="15" x14ac:dyDescent="0.35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spans="1:11" x14ac:dyDescent="0.35">
      <c r="A5" s="159" t="s">
        <v>64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1" ht="16" thickBot="1" x14ac:dyDescent="0.4">
      <c r="A6" s="394" t="s">
        <v>87</v>
      </c>
      <c r="B6" s="394"/>
      <c r="C6" s="161"/>
      <c r="D6" s="161"/>
      <c r="E6" s="161" t="s">
        <v>84</v>
      </c>
      <c r="F6" s="162"/>
      <c r="G6" s="162"/>
      <c r="H6" s="161"/>
      <c r="I6" s="161"/>
      <c r="J6" s="161"/>
      <c r="K6" s="162" t="s">
        <v>0</v>
      </c>
    </row>
    <row r="7" spans="1:11" ht="15.5" thickBot="1" x14ac:dyDescent="0.4">
      <c r="A7" s="380" t="s">
        <v>1</v>
      </c>
      <c r="B7" s="383" t="s">
        <v>2</v>
      </c>
      <c r="C7" s="386"/>
      <c r="D7" s="386"/>
      <c r="E7" s="386"/>
      <c r="F7" s="386"/>
      <c r="G7" s="387"/>
      <c r="H7" s="388" t="s">
        <v>10</v>
      </c>
      <c r="I7" s="389"/>
      <c r="J7" s="390"/>
      <c r="K7" s="391"/>
    </row>
    <row r="8" spans="1:11" ht="15" x14ac:dyDescent="0.35">
      <c r="A8" s="381"/>
      <c r="B8" s="384"/>
      <c r="C8" s="392" t="s">
        <v>17</v>
      </c>
      <c r="D8" s="348"/>
      <c r="E8" s="348" t="s">
        <v>79</v>
      </c>
      <c r="F8" s="348" t="s">
        <v>18</v>
      </c>
      <c r="G8" s="374" t="s">
        <v>19</v>
      </c>
      <c r="H8" s="376" t="s">
        <v>11</v>
      </c>
      <c r="I8" s="378" t="s">
        <v>12</v>
      </c>
      <c r="J8" s="378" t="s">
        <v>20</v>
      </c>
      <c r="K8" s="372" t="s">
        <v>14</v>
      </c>
    </row>
    <row r="9" spans="1:11" ht="33" customHeight="1" thickBot="1" x14ac:dyDescent="0.4">
      <c r="A9" s="382"/>
      <c r="B9" s="385"/>
      <c r="C9" s="184" t="s">
        <v>16</v>
      </c>
      <c r="D9" s="164" t="s">
        <v>80</v>
      </c>
      <c r="E9" s="349"/>
      <c r="F9" s="349"/>
      <c r="G9" s="375"/>
      <c r="H9" s="377"/>
      <c r="I9" s="379"/>
      <c r="J9" s="379"/>
      <c r="K9" s="373"/>
    </row>
    <row r="10" spans="1:11" ht="16" thickBot="1" x14ac:dyDescent="0.4">
      <c r="A10" s="366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31315111.48</v>
      </c>
      <c r="F10" s="56">
        <f>SUM(F11:F12)</f>
        <v>32026888.52</v>
      </c>
      <c r="G10" s="56">
        <f>SUM(G11:G12)</f>
        <v>24266062.390000001</v>
      </c>
      <c r="H10" s="57"/>
      <c r="I10" s="57"/>
      <c r="J10" s="57"/>
      <c r="K10" s="165"/>
    </row>
    <row r="11" spans="1:11" ht="16" thickBot="1" x14ac:dyDescent="0.4">
      <c r="A11" s="368"/>
      <c r="B11" s="44" t="s">
        <v>27</v>
      </c>
      <c r="C11" s="58">
        <v>0</v>
      </c>
      <c r="D11" s="58">
        <v>0</v>
      </c>
      <c r="E11" s="58">
        <v>0</v>
      </c>
      <c r="F11" s="59"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71" t="e">
        <f>SUM(G11/E11*100)</f>
        <v>#DIV/0!</v>
      </c>
      <c r="K11" s="166">
        <f>(D11*100)/$D$78</f>
        <v>0</v>
      </c>
    </row>
    <row r="12" spans="1:11" ht="16" thickBot="1" x14ac:dyDescent="0.4">
      <c r="A12" s="367"/>
      <c r="B12" s="45" t="s">
        <v>26</v>
      </c>
      <c r="C12" s="62">
        <v>63342000</v>
      </c>
      <c r="D12" s="62">
        <v>63342000</v>
      </c>
      <c r="E12" s="63">
        <v>31315111.48</v>
      </c>
      <c r="F12" s="62">
        <f>SUM(D12-E12)</f>
        <v>32026888.52</v>
      </c>
      <c r="G12" s="64">
        <v>24266062.390000001</v>
      </c>
      <c r="H12" s="65">
        <f>SUM(E12/D12*100)</f>
        <v>49.438147642954121</v>
      </c>
      <c r="I12" s="65">
        <f>SUM(F12/D12*100)</f>
        <v>50.561852357045879</v>
      </c>
      <c r="J12" s="146">
        <f>SUM(G12/E12*100)</f>
        <v>77.489944129683181</v>
      </c>
      <c r="K12" s="167">
        <v>81.81</v>
      </c>
    </row>
    <row r="13" spans="1:11" ht="16" thickBot="1" x14ac:dyDescent="0.4">
      <c r="A13" s="366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57" t="e">
        <f>SUM(J14)</f>
        <v>#DIV/0!</v>
      </c>
      <c r="K13" s="168">
        <f>SUM(K14)</f>
        <v>0</v>
      </c>
    </row>
    <row r="14" spans="1:11" ht="16" thickBot="1" x14ac:dyDescent="0.4">
      <c r="A14" s="368"/>
      <c r="B14" s="34" t="s">
        <v>26</v>
      </c>
      <c r="C14" s="60">
        <v>0</v>
      </c>
      <c r="D14" s="60">
        <v>0</v>
      </c>
      <c r="E14" s="60">
        <v>0</v>
      </c>
      <c r="F14" s="59">
        <f>SUM(D14-E14)</f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71" t="e">
        <f>SUM(G14/E14*100)</f>
        <v>#DIV/0!</v>
      </c>
      <c r="K14" s="166">
        <f>(D14*100)/$D$78</f>
        <v>0</v>
      </c>
    </row>
    <row r="15" spans="1:11" ht="16" thickBot="1" x14ac:dyDescent="0.4">
      <c r="A15" s="366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73110.63</v>
      </c>
      <c r="F15" s="56">
        <f>SUM(F16:F17)</f>
        <v>206889.37</v>
      </c>
      <c r="G15" s="69">
        <f>SUM(G16:G17)</f>
        <v>44833.120000000003</v>
      </c>
      <c r="H15" s="70"/>
      <c r="I15" s="57"/>
      <c r="J15" s="57"/>
      <c r="K15" s="168"/>
    </row>
    <row r="16" spans="1:11" ht="15.5" x14ac:dyDescent="0.35">
      <c r="A16" s="368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71" t="e">
        <f>SUM(G16/E16*100)</f>
        <v>#DIV/0!</v>
      </c>
      <c r="K16" s="166">
        <f>(D16*100)/$D$78</f>
        <v>0</v>
      </c>
    </row>
    <row r="17" spans="1:11" ht="16" thickBot="1" x14ac:dyDescent="0.4">
      <c r="A17" s="367"/>
      <c r="B17" s="35" t="s">
        <v>28</v>
      </c>
      <c r="C17" s="72">
        <v>280000</v>
      </c>
      <c r="D17" s="72">
        <v>280000</v>
      </c>
      <c r="E17" s="73">
        <v>73110.63</v>
      </c>
      <c r="F17" s="62">
        <f>SUM(D17-E17)</f>
        <v>206889.37</v>
      </c>
      <c r="G17" s="73">
        <v>44833.120000000003</v>
      </c>
      <c r="H17" s="74">
        <f>SUM(E17/D17*100)</f>
        <v>26.110939285714284</v>
      </c>
      <c r="I17" s="74">
        <f>SUM(F17/D17*100)</f>
        <v>73.889060714285719</v>
      </c>
      <c r="J17" s="74">
        <f>SUM(G17/E17*100)</f>
        <v>61.3223001908204</v>
      </c>
      <c r="K17" s="169">
        <v>0.4</v>
      </c>
    </row>
    <row r="18" spans="1:11" ht="16" thickBot="1" x14ac:dyDescent="0.4">
      <c r="A18" s="366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4882190.5299999993</v>
      </c>
      <c r="F18" s="56">
        <f>SUM(F19:F21)</f>
        <v>2826720.21</v>
      </c>
      <c r="G18" s="67">
        <f>SUM(G19:G21)</f>
        <v>3846307.34</v>
      </c>
      <c r="H18" s="57"/>
      <c r="I18" s="57"/>
      <c r="J18" s="57"/>
      <c r="K18" s="168"/>
    </row>
    <row r="19" spans="1:11" ht="15.5" x14ac:dyDescent="0.35">
      <c r="A19" s="368"/>
      <c r="B19" s="34" t="s">
        <v>26</v>
      </c>
      <c r="C19" s="52">
        <v>2889480</v>
      </c>
      <c r="D19" s="52">
        <v>2889480</v>
      </c>
      <c r="E19" s="60">
        <v>1752695.34</v>
      </c>
      <c r="F19" s="62">
        <f>SUM(D19-E19)</f>
        <v>1136784.6599999999</v>
      </c>
      <c r="G19" s="60">
        <v>1409418.72</v>
      </c>
      <c r="H19" s="68">
        <f>SUM(E19/D19*100)</f>
        <v>60.657811786203752</v>
      </c>
      <c r="I19" s="68">
        <f t="shared" ref="I19:J21" si="0">SUM(F19/D19*100)</f>
        <v>39.342188213796256</v>
      </c>
      <c r="J19" s="68">
        <f t="shared" si="0"/>
        <v>80.414358835460803</v>
      </c>
      <c r="K19" s="166">
        <v>4.5</v>
      </c>
    </row>
    <row r="20" spans="1:11" ht="16" thickBot="1" x14ac:dyDescent="0.4">
      <c r="A20" s="368"/>
      <c r="B20" s="47" t="s">
        <v>58</v>
      </c>
      <c r="C20" s="80">
        <v>0</v>
      </c>
      <c r="D20" s="80">
        <v>645430.74</v>
      </c>
      <c r="E20" s="81">
        <v>354607</v>
      </c>
      <c r="F20" s="62">
        <f>SUM(D20-E20)</f>
        <v>290823.74</v>
      </c>
      <c r="G20" s="81">
        <v>296693.59000000003</v>
      </c>
      <c r="H20" s="61">
        <f>SUM(E20/D20*100)</f>
        <v>54.941138998120856</v>
      </c>
      <c r="I20" s="61">
        <f t="shared" si="0"/>
        <v>45.058861001879144</v>
      </c>
      <c r="J20" s="61">
        <f t="shared" si="0"/>
        <v>83.668283480021557</v>
      </c>
      <c r="K20" s="169">
        <f>(D20*100)/$D$78</f>
        <v>0.84460904648444146</v>
      </c>
    </row>
    <row r="21" spans="1:11" ht="16" thickBot="1" x14ac:dyDescent="0.4">
      <c r="A21" s="367"/>
      <c r="B21" s="46" t="s">
        <v>27</v>
      </c>
      <c r="C21" s="76">
        <v>4174000</v>
      </c>
      <c r="D21" s="76">
        <v>4174000</v>
      </c>
      <c r="E21" s="77">
        <v>2774888.19</v>
      </c>
      <c r="F21" s="62">
        <f>SUM(D21-E21)</f>
        <v>1399111.81</v>
      </c>
      <c r="G21" s="77">
        <v>2140195.0299999998</v>
      </c>
      <c r="H21" s="74">
        <f>SUM(E21/D21*100)</f>
        <v>66.4803112122664</v>
      </c>
      <c r="I21" s="74">
        <f t="shared" si="0"/>
        <v>33.519688787733593</v>
      </c>
      <c r="J21" s="74">
        <f t="shared" si="0"/>
        <v>77.127252828158092</v>
      </c>
      <c r="K21" s="170">
        <v>4.2699999999999996</v>
      </c>
    </row>
    <row r="22" spans="1:11" ht="16" thickBot="1" x14ac:dyDescent="0.4">
      <c r="A22" s="366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246654.34</v>
      </c>
      <c r="F22" s="56">
        <f>SUM(F23:F27)</f>
        <v>571856.44000000006</v>
      </c>
      <c r="G22" s="67">
        <f>SUM(G23:G27)</f>
        <v>153417.32999999999</v>
      </c>
      <c r="H22" s="57"/>
      <c r="I22" s="57"/>
      <c r="J22" s="57"/>
      <c r="K22" s="168"/>
    </row>
    <row r="23" spans="1:11" ht="15.5" x14ac:dyDescent="0.35">
      <c r="A23" s="368"/>
      <c r="B23" s="34" t="s">
        <v>28</v>
      </c>
      <c r="C23" s="52">
        <v>520000</v>
      </c>
      <c r="D23" s="52">
        <v>520000</v>
      </c>
      <c r="E23" s="60">
        <v>138855.34</v>
      </c>
      <c r="F23" s="62">
        <f>SUM(D23-E23)</f>
        <v>381144.66000000003</v>
      </c>
      <c r="G23" s="60">
        <v>51186.02</v>
      </c>
      <c r="H23" s="68">
        <f>SUM(E23/D23*100)</f>
        <v>26.702949999999998</v>
      </c>
      <c r="I23" s="68">
        <f t="shared" ref="I23:J27" si="1">SUM(F23/D23*100)</f>
        <v>73.297050000000013</v>
      </c>
      <c r="J23" s="171">
        <f t="shared" si="1"/>
        <v>36.862838692411827</v>
      </c>
      <c r="K23" s="166">
        <f>(D23*100)/$D$78</f>
        <v>0.68047069492213763</v>
      </c>
    </row>
    <row r="24" spans="1:11" ht="15.5" x14ac:dyDescent="0.35">
      <c r="A24" s="368"/>
      <c r="B24" s="48" t="s">
        <v>75</v>
      </c>
      <c r="C24" s="62">
        <v>100000</v>
      </c>
      <c r="D24" s="62">
        <v>50000</v>
      </c>
      <c r="E24" s="64">
        <v>0</v>
      </c>
      <c r="F24" s="62">
        <f>SUM(D24-E24)</f>
        <v>50000</v>
      </c>
      <c r="G24" s="64">
        <v>0</v>
      </c>
      <c r="H24" s="82">
        <f>SUM(E24/D24*100)</f>
        <v>0</v>
      </c>
      <c r="I24" s="83">
        <f t="shared" si="1"/>
        <v>100</v>
      </c>
      <c r="J24" s="172" t="e">
        <f t="shared" si="1"/>
        <v>#DIV/0!</v>
      </c>
      <c r="K24" s="173">
        <f>(D24*100)/$D$78</f>
        <v>6.5429874511744007E-2</v>
      </c>
    </row>
    <row r="25" spans="1:11" ht="16" thickBot="1" x14ac:dyDescent="0.4">
      <c r="A25" s="368"/>
      <c r="B25" s="48" t="s">
        <v>69</v>
      </c>
      <c r="C25" s="84">
        <v>0</v>
      </c>
      <c r="D25" s="84">
        <v>89594.28</v>
      </c>
      <c r="E25" s="64">
        <v>61720.5</v>
      </c>
      <c r="F25" s="62">
        <f>SUM(D25-E25)</f>
        <v>27873.78</v>
      </c>
      <c r="G25" s="64">
        <v>56152.81</v>
      </c>
      <c r="H25" s="146">
        <f>SUM(E25/D25*100)</f>
        <v>68.888884424318164</v>
      </c>
      <c r="I25" s="147">
        <f t="shared" si="1"/>
        <v>31.11111557568184</v>
      </c>
      <c r="J25" s="114">
        <f t="shared" si="1"/>
        <v>90.979188438201248</v>
      </c>
      <c r="K25" s="170">
        <f>(D25*100)/$D$78</f>
        <v>0.11724284994740111</v>
      </c>
    </row>
    <row r="26" spans="1:11" ht="16" thickBot="1" x14ac:dyDescent="0.4">
      <c r="A26" s="368"/>
      <c r="B26" s="47" t="s">
        <v>76</v>
      </c>
      <c r="C26" s="80">
        <v>0</v>
      </c>
      <c r="D26" s="80">
        <v>26936.5</v>
      </c>
      <c r="E26" s="81">
        <v>26936.5</v>
      </c>
      <c r="F26" s="59">
        <f>SUM(D26-E26)</f>
        <v>0</v>
      </c>
      <c r="G26" s="81">
        <v>26936.5</v>
      </c>
      <c r="H26" s="82">
        <f>SUM(E26/D26*100)</f>
        <v>100</v>
      </c>
      <c r="I26" s="83">
        <f t="shared" si="1"/>
        <v>0</v>
      </c>
      <c r="J26" s="81">
        <f t="shared" si="1"/>
        <v>100</v>
      </c>
      <c r="K26" s="169">
        <f>(D26*100)/$D$78</f>
        <v>3.5249036295711848E-2</v>
      </c>
    </row>
    <row r="27" spans="1:11" ht="16" thickBot="1" x14ac:dyDescent="0.4">
      <c r="A27" s="367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89">
        <f>SUM(E27/D27*100)</f>
        <v>14.503712683739961</v>
      </c>
      <c r="I27" s="90">
        <f t="shared" si="1"/>
        <v>85.496287316260037</v>
      </c>
      <c r="J27" s="174">
        <f t="shared" si="1"/>
        <v>100</v>
      </c>
      <c r="K27" s="170">
        <f>(D27*100)/$D$78</f>
        <v>0.17270869676119946</v>
      </c>
    </row>
    <row r="28" spans="1:11" ht="16" thickBot="1" x14ac:dyDescent="0.4">
      <c r="A28" s="366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157858.25</v>
      </c>
      <c r="F28" s="56">
        <f>SUM(F29:F33)</f>
        <v>183850.62</v>
      </c>
      <c r="G28" s="67">
        <f>SUM(G29:G33)</f>
        <v>152638.29</v>
      </c>
      <c r="H28" s="57"/>
      <c r="I28" s="57"/>
      <c r="J28" s="57"/>
      <c r="K28" s="168"/>
    </row>
    <row r="29" spans="1:11" ht="15.5" x14ac:dyDescent="0.35">
      <c r="A29" s="368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171" t="e">
        <f t="shared" si="3"/>
        <v>#DIV/0!</v>
      </c>
      <c r="K29" s="166">
        <f>(D29*100)/$D$78</f>
        <v>0.19628962353523202</v>
      </c>
    </row>
    <row r="30" spans="1:11" ht="15.5" x14ac:dyDescent="0.35">
      <c r="A30" s="368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172" t="e">
        <f t="shared" si="3"/>
        <v>#DIV/0!</v>
      </c>
      <c r="K30" s="173">
        <f>(D30*100)/$D$78</f>
        <v>1.3085974902348801E-3</v>
      </c>
    </row>
    <row r="31" spans="1:11" ht="15.5" x14ac:dyDescent="0.35">
      <c r="A31" s="368"/>
      <c r="B31" s="48" t="s">
        <v>69</v>
      </c>
      <c r="C31" s="84">
        <v>0</v>
      </c>
      <c r="D31" s="84">
        <v>36618.870000000003</v>
      </c>
      <c r="E31" s="64">
        <v>7858.25</v>
      </c>
      <c r="F31" s="79">
        <f t="shared" si="2"/>
        <v>28760.620000000003</v>
      </c>
      <c r="G31" s="81">
        <v>2638.29</v>
      </c>
      <c r="H31" s="85">
        <f>SUM(E31/D31*100)</f>
        <v>21.459564426755932</v>
      </c>
      <c r="I31" s="65">
        <f t="shared" si="3"/>
        <v>78.540435573244068</v>
      </c>
      <c r="J31" s="172">
        <f t="shared" si="3"/>
        <v>33.57350555149047</v>
      </c>
      <c r="K31" s="167">
        <f>(D31*100)/$D$78</f>
        <v>4.7919361377237346E-2</v>
      </c>
    </row>
    <row r="32" spans="1:11" ht="15.5" x14ac:dyDescent="0.35">
      <c r="A32" s="368"/>
      <c r="B32" s="48" t="s">
        <v>52</v>
      </c>
      <c r="C32" s="84">
        <v>0</v>
      </c>
      <c r="D32" s="84">
        <v>0</v>
      </c>
      <c r="E32" s="64">
        <v>0</v>
      </c>
      <c r="F32" s="59">
        <f>SUM(D32-E32)</f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172" t="e">
        <f t="shared" si="3"/>
        <v>#DIV/0!</v>
      </c>
      <c r="K32" s="167">
        <f>(D32*100)/$D$78</f>
        <v>0</v>
      </c>
    </row>
    <row r="33" spans="1:11" ht="16" thickBot="1" x14ac:dyDescent="0.4">
      <c r="A33" s="367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150000</v>
      </c>
      <c r="H33" s="61">
        <f>SUM(E33/D33*100)</f>
        <v>97.345707054318908</v>
      </c>
      <c r="I33" s="74">
        <f t="shared" si="3"/>
        <v>2.6542929456810955</v>
      </c>
      <c r="J33" s="175">
        <f t="shared" si="3"/>
        <v>100</v>
      </c>
      <c r="K33" s="169">
        <f>(D33*100)/$D$78</f>
        <v>0.20164178727029267</v>
      </c>
    </row>
    <row r="34" spans="1:11" ht="16" thickBot="1" x14ac:dyDescent="0.4">
      <c r="A34" s="366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57"/>
      <c r="K34" s="168"/>
    </row>
    <row r="35" spans="1:11" ht="16" thickBot="1" x14ac:dyDescent="0.4">
      <c r="A35" s="367"/>
      <c r="B35" s="46" t="s">
        <v>30</v>
      </c>
      <c r="C35" s="76">
        <v>100000</v>
      </c>
      <c r="D35" s="88">
        <v>0</v>
      </c>
      <c r="E35" s="87">
        <v>0</v>
      </c>
      <c r="F35" s="59">
        <f>SUM(D35-E35)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174" t="e">
        <f>SUM(G35/E35*100)</f>
        <v>#DIV/0!</v>
      </c>
      <c r="K35" s="170">
        <f>(D35*100)/$D$78</f>
        <v>0</v>
      </c>
    </row>
    <row r="36" spans="1:11" ht="16" thickBot="1" x14ac:dyDescent="0.4">
      <c r="A36" s="366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46600</v>
      </c>
      <c r="F36" s="92">
        <f>SUM(F37,F40)</f>
        <v>203400</v>
      </c>
      <c r="G36" s="67">
        <f>SUM(G37:G40)</f>
        <v>31740</v>
      </c>
      <c r="H36" s="57"/>
      <c r="I36" s="57"/>
      <c r="J36" s="57"/>
      <c r="K36" s="168"/>
    </row>
    <row r="37" spans="1:11" ht="16" thickBot="1" x14ac:dyDescent="0.4">
      <c r="A37" s="368"/>
      <c r="B37" s="51" t="s">
        <v>28</v>
      </c>
      <c r="C37" s="153">
        <v>200000</v>
      </c>
      <c r="D37" s="153">
        <v>200000</v>
      </c>
      <c r="E37" s="113">
        <v>46600</v>
      </c>
      <c r="F37" s="79">
        <f t="shared" si="2"/>
        <v>153400</v>
      </c>
      <c r="G37" s="156">
        <v>31740</v>
      </c>
      <c r="H37" s="146">
        <f>SUM(E37/D37*100)</f>
        <v>23.3</v>
      </c>
      <c r="I37" s="147">
        <f t="shared" ref="I37:J40" si="4">SUM(F37/D37*100)</f>
        <v>76.7</v>
      </c>
      <c r="J37" s="174">
        <f t="shared" si="4"/>
        <v>68.111587982832617</v>
      </c>
      <c r="K37" s="170">
        <f>(D37*100)/$D$78</f>
        <v>0.26171949804697603</v>
      </c>
    </row>
    <row r="38" spans="1:11" ht="15.5" x14ac:dyDescent="0.35">
      <c r="A38" s="368"/>
      <c r="B38" s="150" t="s">
        <v>58</v>
      </c>
      <c r="C38" s="151">
        <v>0</v>
      </c>
      <c r="D38" s="151">
        <v>0</v>
      </c>
      <c r="E38" s="154">
        <v>0</v>
      </c>
      <c r="F38" s="59">
        <f>SUM(D38-E38)</f>
        <v>0</v>
      </c>
      <c r="G38" s="157">
        <v>0</v>
      </c>
      <c r="H38" s="85" t="e">
        <f>SUM(E38/D38*100)</f>
        <v>#DIV/0!</v>
      </c>
      <c r="I38" s="152" t="e">
        <f t="shared" si="4"/>
        <v>#DIV/0!</v>
      </c>
      <c r="J38" s="114" t="e">
        <f t="shared" si="4"/>
        <v>#DIV/0!</v>
      </c>
      <c r="K38" s="176">
        <f>(D38*100)/$D$78</f>
        <v>0</v>
      </c>
    </row>
    <row r="39" spans="1:11" ht="15.5" x14ac:dyDescent="0.35">
      <c r="A39" s="368"/>
      <c r="B39" s="148" t="s">
        <v>77</v>
      </c>
      <c r="C39" s="149">
        <v>0</v>
      </c>
      <c r="D39" s="149">
        <v>0</v>
      </c>
      <c r="E39" s="155">
        <v>0</v>
      </c>
      <c r="F39" s="59">
        <f>SUM(D39-E39)</f>
        <v>0</v>
      </c>
      <c r="G39" s="101">
        <v>0</v>
      </c>
      <c r="H39" s="82" t="e">
        <f>SUM(E39/D39*100)</f>
        <v>#DIV/0!</v>
      </c>
      <c r="I39" s="83" t="e">
        <f t="shared" si="4"/>
        <v>#DIV/0!</v>
      </c>
      <c r="J39" s="172" t="e">
        <f t="shared" si="4"/>
        <v>#DIV/0!</v>
      </c>
      <c r="K39" s="173">
        <f>(D39*100)/$D$78</f>
        <v>0</v>
      </c>
    </row>
    <row r="40" spans="1:11" ht="16" thickBot="1" x14ac:dyDescent="0.4">
      <c r="A40" s="367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174" t="e">
        <f t="shared" si="4"/>
        <v>#DIV/0!</v>
      </c>
      <c r="K40" s="170">
        <f>(D40*100)/$D$78</f>
        <v>6.5429874511744007E-2</v>
      </c>
    </row>
    <row r="41" spans="1:11" ht="16" thickBot="1" x14ac:dyDescent="0.4">
      <c r="A41" s="369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57"/>
      <c r="K41" s="168"/>
    </row>
    <row r="42" spans="1:11" ht="15.5" x14ac:dyDescent="0.35">
      <c r="A42" s="370"/>
      <c r="B42" s="34" t="s">
        <v>30</v>
      </c>
      <c r="C42" s="97">
        <v>0</v>
      </c>
      <c r="D42" s="97">
        <v>0</v>
      </c>
      <c r="E42" s="98">
        <v>0</v>
      </c>
      <c r="F42" s="59">
        <f>SUM(D42-E42)</f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171" t="e">
        <f t="shared" si="5"/>
        <v>#DIV/0!</v>
      </c>
      <c r="K42" s="166">
        <f>(D42*100)/$D$78</f>
        <v>0</v>
      </c>
    </row>
    <row r="43" spans="1:11" ht="15.5" x14ac:dyDescent="0.35">
      <c r="A43" s="370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172">
        <f t="shared" si="5"/>
        <v>100</v>
      </c>
      <c r="K43" s="173">
        <f>(D43*100)/$D$78</f>
        <v>1.96289623535232E-2</v>
      </c>
    </row>
    <row r="44" spans="1:11" ht="16" thickBot="1" x14ac:dyDescent="0.4">
      <c r="A44" s="371"/>
      <c r="B44" s="35" t="s">
        <v>54</v>
      </c>
      <c r="C44" s="75">
        <v>0</v>
      </c>
      <c r="D44" s="75">
        <v>0</v>
      </c>
      <c r="E44" s="73">
        <v>0</v>
      </c>
      <c r="F44" s="59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175" t="e">
        <f t="shared" si="5"/>
        <v>#DIV/0!</v>
      </c>
      <c r="K44" s="169">
        <f>(D44*100)/$D$78</f>
        <v>0</v>
      </c>
    </row>
    <row r="45" spans="1:11" ht="16" thickBot="1" x14ac:dyDescent="0.4">
      <c r="A45" s="366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43650</v>
      </c>
      <c r="F45" s="56">
        <f>SUM(F46:F47)</f>
        <v>11350</v>
      </c>
      <c r="G45" s="67">
        <f>SUM(G46:G47)</f>
        <v>29250</v>
      </c>
      <c r="H45" s="57"/>
      <c r="I45" s="57"/>
      <c r="J45" s="57"/>
      <c r="K45" s="168"/>
    </row>
    <row r="46" spans="1:11" ht="15.5" x14ac:dyDescent="0.35">
      <c r="A46" s="368"/>
      <c r="B46" s="34" t="s">
        <v>30</v>
      </c>
      <c r="C46" s="97">
        <v>0</v>
      </c>
      <c r="D46" s="97">
        <v>0</v>
      </c>
      <c r="E46" s="59">
        <v>0</v>
      </c>
      <c r="F46" s="59">
        <f>SUM(D46-E46)</f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171" t="e">
        <f>SUM(G46/E46*100)</f>
        <v>#DIV/0!</v>
      </c>
      <c r="K46" s="166">
        <f>(D46*100)/$D$78</f>
        <v>0</v>
      </c>
    </row>
    <row r="47" spans="1:11" ht="16" thickBot="1" x14ac:dyDescent="0.4">
      <c r="A47" s="367"/>
      <c r="B47" s="35" t="s">
        <v>32</v>
      </c>
      <c r="C47" s="72">
        <v>55000</v>
      </c>
      <c r="D47" s="72">
        <v>55000</v>
      </c>
      <c r="E47" s="72">
        <v>43650</v>
      </c>
      <c r="F47" s="59">
        <f>SUM(D47-E47)</f>
        <v>11350</v>
      </c>
      <c r="G47" s="102">
        <v>29250</v>
      </c>
      <c r="H47" s="74">
        <f>SUM(E47/D47*100)</f>
        <v>79.36363636363636</v>
      </c>
      <c r="I47" s="74">
        <f>SUM(F47/D47*100)</f>
        <v>20.636363636363637</v>
      </c>
      <c r="J47" s="175">
        <f>SUM(G47/E47*100)</f>
        <v>67.010309278350505</v>
      </c>
      <c r="K47" s="169">
        <f>(D47*100)/$D$78</f>
        <v>7.1972861962918411E-2</v>
      </c>
    </row>
    <row r="48" spans="1:11" ht="16" thickBot="1" x14ac:dyDescent="0.4">
      <c r="A48" s="366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23500</v>
      </c>
      <c r="F48" s="56">
        <f>SUM(F49:F50)</f>
        <v>26500</v>
      </c>
      <c r="G48" s="67">
        <f>SUM(G49:G50)</f>
        <v>12000</v>
      </c>
      <c r="H48" s="57"/>
      <c r="I48" s="57"/>
      <c r="J48" s="57"/>
      <c r="K48" s="168"/>
    </row>
    <row r="49" spans="1:11" ht="15.5" x14ac:dyDescent="0.35">
      <c r="A49" s="368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171" t="e">
        <f>SUM(G49/E49*100)</f>
        <v>#DIV/0!</v>
      </c>
      <c r="K49" s="166">
        <f>(D49*100)/$D$78</f>
        <v>0</v>
      </c>
    </row>
    <row r="50" spans="1:11" ht="16" thickBot="1" x14ac:dyDescent="0.4">
      <c r="A50" s="367"/>
      <c r="B50" s="35" t="s">
        <v>31</v>
      </c>
      <c r="C50" s="72">
        <v>50000</v>
      </c>
      <c r="D50" s="72">
        <v>50000</v>
      </c>
      <c r="E50" s="72">
        <v>23500</v>
      </c>
      <c r="F50" s="59">
        <f>SUM(D50-E50)</f>
        <v>26500</v>
      </c>
      <c r="G50" s="102">
        <v>12000</v>
      </c>
      <c r="H50" s="74">
        <f>SUM(E50/D50*100)</f>
        <v>47</v>
      </c>
      <c r="I50" s="74">
        <f>SUM(F50/D50*100)</f>
        <v>53</v>
      </c>
      <c r="J50" s="175">
        <f>SUM(G50/E50*100)</f>
        <v>51.063829787234042</v>
      </c>
      <c r="K50" s="169">
        <f>(D50*100)/$D$78</f>
        <v>6.5429874511744007E-2</v>
      </c>
    </row>
    <row r="51" spans="1:11" ht="16" thickBot="1" x14ac:dyDescent="0.4">
      <c r="A51" s="366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3533</v>
      </c>
      <c r="F51" s="56">
        <f>SUM(F52:F55)</f>
        <v>396467</v>
      </c>
      <c r="G51" s="67">
        <f>SUM(G52:G55)</f>
        <v>0</v>
      </c>
      <c r="H51" s="57"/>
      <c r="I51" s="57"/>
      <c r="J51" s="57"/>
      <c r="K51" s="168"/>
    </row>
    <row r="52" spans="1:11" ht="15.5" x14ac:dyDescent="0.35">
      <c r="A52" s="368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171" t="e">
        <f t="shared" si="6"/>
        <v>#DIV/0!</v>
      </c>
      <c r="K52" s="166">
        <f>(D52*100)/$D$78</f>
        <v>0.13085974902348801</v>
      </c>
    </row>
    <row r="53" spans="1:11" ht="15.5" x14ac:dyDescent="0.35">
      <c r="A53" s="368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73">
        <f>(D53*100)/$D$78</f>
        <v>0</v>
      </c>
    </row>
    <row r="54" spans="1:11" ht="15.5" x14ac:dyDescent="0.35">
      <c r="A54" s="368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172" t="e">
        <f t="shared" si="6"/>
        <v>#DIV/0!</v>
      </c>
      <c r="K54" s="167">
        <f>(D54*100)/$D$78</f>
        <v>0</v>
      </c>
    </row>
    <row r="55" spans="1:11" ht="16" thickBot="1" x14ac:dyDescent="0.4">
      <c r="A55" s="367"/>
      <c r="B55" s="35" t="s">
        <v>31</v>
      </c>
      <c r="C55" s="72">
        <v>300000</v>
      </c>
      <c r="D55" s="72">
        <v>300000</v>
      </c>
      <c r="E55" s="80">
        <v>3533</v>
      </c>
      <c r="F55" s="72">
        <f>SUM(D55-E55)</f>
        <v>296467</v>
      </c>
      <c r="G55" s="75">
        <v>0</v>
      </c>
      <c r="H55" s="74">
        <f>SUM(E55/D55*100)</f>
        <v>1.1776666666666666</v>
      </c>
      <c r="I55" s="74">
        <f t="shared" si="6"/>
        <v>98.822333333333333</v>
      </c>
      <c r="J55" s="175">
        <f t="shared" si="6"/>
        <v>0</v>
      </c>
      <c r="K55" s="169">
        <f>(D55*100)/$D$78</f>
        <v>0.39257924707046404</v>
      </c>
    </row>
    <row r="56" spans="1:11" ht="16" thickBot="1" x14ac:dyDescent="0.4">
      <c r="A56" s="366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336755.16000000003</v>
      </c>
      <c r="F56" s="56">
        <f>SUM(F57:F60)</f>
        <v>1064806.48</v>
      </c>
      <c r="G56" s="67">
        <f>SUM(G57:G60)</f>
        <v>334422.64</v>
      </c>
      <c r="H56" s="57"/>
      <c r="I56" s="57"/>
      <c r="J56" s="57"/>
      <c r="K56" s="168"/>
    </row>
    <row r="57" spans="1:11" ht="15.5" x14ac:dyDescent="0.35">
      <c r="A57" s="368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171" t="e">
        <f t="shared" si="7"/>
        <v>#DIV/0!</v>
      </c>
      <c r="K57" s="166">
        <f>(D57*100)/$D$78</f>
        <v>0.13085974902348801</v>
      </c>
    </row>
    <row r="58" spans="1:11" ht="15.5" x14ac:dyDescent="0.35">
      <c r="A58" s="368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172" t="e">
        <f t="shared" si="7"/>
        <v>#DIV/0!</v>
      </c>
      <c r="K58" s="173">
        <f>(D58*100)/$D$78</f>
        <v>0</v>
      </c>
    </row>
    <row r="59" spans="1:11" ht="15.5" x14ac:dyDescent="0.35">
      <c r="A59" s="368"/>
      <c r="B59" s="48" t="s">
        <v>69</v>
      </c>
      <c r="C59" s="84">
        <v>0</v>
      </c>
      <c r="D59" s="84">
        <v>601561.64</v>
      </c>
      <c r="E59" s="64">
        <v>167742.16</v>
      </c>
      <c r="F59" s="59">
        <f>SUM(D59-E59)</f>
        <v>433819.48</v>
      </c>
      <c r="G59" s="84">
        <v>167742.16</v>
      </c>
      <c r="H59" s="82">
        <f>SUM(E59/D59*100)</f>
        <v>27.884450876887694</v>
      </c>
      <c r="I59" s="83">
        <f t="shared" si="7"/>
        <v>72.115549123112302</v>
      </c>
      <c r="J59" s="172">
        <f t="shared" si="7"/>
        <v>100</v>
      </c>
      <c r="K59" s="167">
        <v>0.45</v>
      </c>
    </row>
    <row r="60" spans="1:11" ht="16" thickBot="1" x14ac:dyDescent="0.4">
      <c r="A60" s="367"/>
      <c r="B60" s="35" t="s">
        <v>28</v>
      </c>
      <c r="C60" s="72">
        <v>700000</v>
      </c>
      <c r="D60" s="72">
        <v>700000</v>
      </c>
      <c r="E60" s="73">
        <v>169013</v>
      </c>
      <c r="F60" s="59">
        <f>SUM(D60-E60)</f>
        <v>530987</v>
      </c>
      <c r="G60" s="73">
        <v>166680.48000000001</v>
      </c>
      <c r="H60" s="74">
        <f>SUM(E60/D60*100)</f>
        <v>24.144714285714286</v>
      </c>
      <c r="I60" s="74">
        <f t="shared" si="7"/>
        <v>75.855285714285714</v>
      </c>
      <c r="J60" s="175">
        <f t="shared" si="7"/>
        <v>98.619916811132882</v>
      </c>
      <c r="K60" s="169">
        <v>0.4</v>
      </c>
    </row>
    <row r="61" spans="1:11" ht="16" thickBot="1" x14ac:dyDescent="0.4">
      <c r="A61" s="369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57"/>
      <c r="K61" s="168"/>
    </row>
    <row r="62" spans="1:11" ht="15.5" x14ac:dyDescent="0.35">
      <c r="A62" s="370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171" t="e">
        <f>SUM(G62/E62*100)</f>
        <v>#DIV/0!</v>
      </c>
      <c r="K62" s="166">
        <v>0.08</v>
      </c>
    </row>
    <row r="63" spans="1:11" ht="16" thickBot="1" x14ac:dyDescent="0.4">
      <c r="A63" s="371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175" t="e">
        <f>SUM(G63/E63*100)</f>
        <v>#DIV/0!</v>
      </c>
      <c r="K63" s="169">
        <f>(D63*100)/$D$78</f>
        <v>0</v>
      </c>
    </row>
    <row r="64" spans="1:11" ht="16" thickBot="1" x14ac:dyDescent="0.4">
      <c r="A64" s="366">
        <v>73</v>
      </c>
      <c r="B64" s="25" t="s">
        <v>39</v>
      </c>
      <c r="C64" s="56">
        <f>SUM(C65:C67)</f>
        <v>500000</v>
      </c>
      <c r="D64" s="56">
        <f>SUM(D65:D67)</f>
        <v>498400</v>
      </c>
      <c r="E64" s="67">
        <f>SUM(E65:E67)</f>
        <v>163315.71</v>
      </c>
      <c r="F64" s="67">
        <f>SUM(F65:F67)</f>
        <v>335084.29000000004</v>
      </c>
      <c r="G64" s="67">
        <f>SUM(G65:G67)</f>
        <v>162247.01999999999</v>
      </c>
      <c r="H64" s="57"/>
      <c r="I64" s="57"/>
      <c r="J64" s="57"/>
      <c r="K64" s="168"/>
    </row>
    <row r="65" spans="1:11" ht="15.5" x14ac:dyDescent="0.35">
      <c r="A65" s="368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171" t="e">
        <f t="shared" si="8"/>
        <v>#DIV/0!</v>
      </c>
      <c r="K65" s="166">
        <f>(D65*100)/$D$78</f>
        <v>0</v>
      </c>
    </row>
    <row r="66" spans="1:11" ht="15.5" x14ac:dyDescent="0.35">
      <c r="A66" s="368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171" t="e">
        <f t="shared" si="8"/>
        <v>#DIV/0!</v>
      </c>
      <c r="K66" s="176"/>
    </row>
    <row r="67" spans="1:11" ht="16" thickBot="1" x14ac:dyDescent="0.4">
      <c r="A67" s="367"/>
      <c r="B67" s="35" t="s">
        <v>31</v>
      </c>
      <c r="C67" s="72">
        <v>500000</v>
      </c>
      <c r="D67" s="72">
        <v>498400</v>
      </c>
      <c r="E67" s="75">
        <v>163315.71</v>
      </c>
      <c r="F67" s="75">
        <f>SUM(D67-E67)</f>
        <v>335084.29000000004</v>
      </c>
      <c r="G67" s="106">
        <v>162247.01999999999</v>
      </c>
      <c r="H67" s="74">
        <f>SUM(E67/D67*100)</f>
        <v>32.767999598715889</v>
      </c>
      <c r="I67" s="74">
        <f t="shared" si="8"/>
        <v>67.232000401284125</v>
      </c>
      <c r="J67" s="175">
        <f t="shared" si="8"/>
        <v>99.345629394747135</v>
      </c>
      <c r="K67" s="169">
        <f>(D67*100)/$D$78</f>
        <v>0.65220498913306424</v>
      </c>
    </row>
    <row r="68" spans="1:11" ht="16" thickBot="1" x14ac:dyDescent="0.4">
      <c r="A68" s="366">
        <v>76</v>
      </c>
      <c r="B68" s="25" t="s">
        <v>9</v>
      </c>
      <c r="C68" s="56">
        <f>SUM(C69:C70)</f>
        <v>600000</v>
      </c>
      <c r="D68" s="67">
        <f>SUM(D69:D71)</f>
        <v>1001600</v>
      </c>
      <c r="E68" s="67">
        <f>SUM(E69:E71)</f>
        <v>1000153.25</v>
      </c>
      <c r="F68" s="67">
        <f>SUM(F69:F70)</f>
        <v>1446.75</v>
      </c>
      <c r="G68" s="67">
        <f>SUM(G69:G71)</f>
        <v>1000153.25</v>
      </c>
      <c r="H68" s="57"/>
      <c r="I68" s="57"/>
      <c r="J68" s="57"/>
      <c r="K68" s="168"/>
    </row>
    <row r="69" spans="1:11" ht="15.5" x14ac:dyDescent="0.35">
      <c r="A69" s="368"/>
      <c r="B69" s="44" t="s">
        <v>28</v>
      </c>
      <c r="C69" s="58">
        <v>0</v>
      </c>
      <c r="D69" s="58">
        <v>1600</v>
      </c>
      <c r="E69" s="58">
        <v>233.25</v>
      </c>
      <c r="F69" s="59">
        <f>SUM(D69-E69)</f>
        <v>1366.75</v>
      </c>
      <c r="G69" s="58">
        <v>233.25</v>
      </c>
      <c r="H69" s="71">
        <f>SUM(E69/D69*100)</f>
        <v>14.578125</v>
      </c>
      <c r="I69" s="68">
        <f t="shared" ref="I69:J71" si="9">SUM(F69/D69*100)</f>
        <v>85.421875</v>
      </c>
      <c r="J69" s="171">
        <f t="shared" si="9"/>
        <v>100</v>
      </c>
      <c r="K69" s="166">
        <f>(D69*100)/$D$78</f>
        <v>2.093755984375808E-3</v>
      </c>
    </row>
    <row r="70" spans="1:11" ht="15.5" x14ac:dyDescent="0.35">
      <c r="A70" s="368"/>
      <c r="B70" s="47" t="s">
        <v>49</v>
      </c>
      <c r="C70" s="79">
        <v>600000</v>
      </c>
      <c r="D70" s="79">
        <v>1000000</v>
      </c>
      <c r="E70" s="80">
        <v>999920</v>
      </c>
      <c r="F70" s="59">
        <f>SUM(D70-E70)</f>
        <v>80</v>
      </c>
      <c r="G70" s="80">
        <v>999920</v>
      </c>
      <c r="H70" s="82">
        <f>SUM(E70/D70*100)</f>
        <v>99.992000000000004</v>
      </c>
      <c r="I70" s="107">
        <f t="shared" si="9"/>
        <v>8.0000000000000002E-3</v>
      </c>
      <c r="J70" s="172">
        <f t="shared" si="9"/>
        <v>100</v>
      </c>
      <c r="K70" s="173">
        <v>1.83</v>
      </c>
    </row>
    <row r="71" spans="1:11" ht="16" thickBot="1" x14ac:dyDescent="0.4">
      <c r="A71" s="367"/>
      <c r="B71" s="45" t="s">
        <v>78</v>
      </c>
      <c r="C71" s="95">
        <v>0</v>
      </c>
      <c r="D71" s="95">
        <v>0</v>
      </c>
      <c r="E71" s="78">
        <v>0</v>
      </c>
      <c r="F71" s="75">
        <f>SUM(D71-E71)</f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174" t="e">
        <f t="shared" si="9"/>
        <v>#DIV/0!</v>
      </c>
      <c r="K71" s="170">
        <v>1.83</v>
      </c>
    </row>
    <row r="72" spans="1:11" ht="16" thickBot="1" x14ac:dyDescent="0.4">
      <c r="A72" s="366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47000.1</v>
      </c>
      <c r="F72" s="56">
        <f>SUM(F73:F75)</f>
        <v>207999.9</v>
      </c>
      <c r="G72" s="67">
        <f>SUM(G73:G75)</f>
        <v>14375</v>
      </c>
      <c r="H72" s="109"/>
      <c r="I72" s="109"/>
      <c r="J72" s="177"/>
      <c r="K72" s="168"/>
    </row>
    <row r="73" spans="1:11" ht="15.5" x14ac:dyDescent="0.35">
      <c r="A73" s="368"/>
      <c r="B73" s="50" t="s">
        <v>34</v>
      </c>
      <c r="C73" s="110">
        <v>205000</v>
      </c>
      <c r="D73" s="110">
        <v>205000</v>
      </c>
      <c r="E73" s="111">
        <v>47000.1</v>
      </c>
      <c r="F73" s="59">
        <f>SUM(D73-E73)</f>
        <v>157999.9</v>
      </c>
      <c r="G73" s="60">
        <v>14375</v>
      </c>
      <c r="H73" s="71">
        <f>SUM(E73/D73*100)</f>
        <v>22.926878048780488</v>
      </c>
      <c r="I73" s="68">
        <f t="shared" ref="I73:J78" si="10">SUM(F73/D73*100)</f>
        <v>77.07312195121952</v>
      </c>
      <c r="J73" s="171">
        <f t="shared" si="10"/>
        <v>30.585041308422749</v>
      </c>
      <c r="K73" s="166">
        <f>(D73*100)/$D$78</f>
        <v>0.2682624854981504</v>
      </c>
    </row>
    <row r="74" spans="1:11" ht="15.5" x14ac:dyDescent="0.35">
      <c r="A74" s="368"/>
      <c r="B74" s="51" t="s">
        <v>78</v>
      </c>
      <c r="C74" s="112">
        <v>0</v>
      </c>
      <c r="D74" s="112">
        <v>0</v>
      </c>
      <c r="E74" s="113">
        <v>0</v>
      </c>
      <c r="F74" s="59">
        <f>SUM(D74-E74)</f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171" t="e">
        <f t="shared" si="10"/>
        <v>#DIV/0!</v>
      </c>
      <c r="K74" s="176"/>
    </row>
    <row r="75" spans="1:11" ht="16" thickBot="1" x14ac:dyDescent="0.4">
      <c r="A75" s="367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175" t="e">
        <f t="shared" si="10"/>
        <v>#DIV/0!</v>
      </c>
      <c r="K75" s="169">
        <f>SUM(D75/D78)*100</f>
        <v>6.5429874511744007E-2</v>
      </c>
    </row>
    <row r="76" spans="1:11" ht="16" thickBot="1" x14ac:dyDescent="0.4">
      <c r="A76" s="366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5278000</v>
      </c>
      <c r="H76" s="119"/>
      <c r="I76" s="120"/>
      <c r="J76" s="178"/>
      <c r="K76" s="179"/>
    </row>
    <row r="77" spans="1:11" ht="16" thickBot="1" x14ac:dyDescent="0.4">
      <c r="A77" s="367"/>
      <c r="B77" s="129" t="s">
        <v>29</v>
      </c>
      <c r="C77" s="130">
        <v>0</v>
      </c>
      <c r="D77" s="130">
        <v>0</v>
      </c>
      <c r="E77" s="78">
        <v>5500000</v>
      </c>
      <c r="F77" s="75">
        <f>SUM(E77-G77)</f>
        <v>222000</v>
      </c>
      <c r="G77" s="131">
        <v>5278000</v>
      </c>
      <c r="H77" s="89"/>
      <c r="I77" s="90"/>
      <c r="J77" s="174"/>
      <c r="K77" s="170"/>
    </row>
    <row r="78" spans="1:11" ht="15.5" thickBot="1" x14ac:dyDescent="0.4">
      <c r="A78" s="180" t="s">
        <v>22</v>
      </c>
      <c r="B78" s="185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SUM(E10,E13,E15,E18,E22,E28,E34,E36,E41,E45,E48,E51,E56,E61,E64,E68,E72,E76)</f>
        <v>43839744.450000003</v>
      </c>
      <c r="F78" s="42">
        <f>SUM(F10,F13,F15,F18,F22,F28,F34,F36,F41,F45,F48,F51,F56,F61,F64,F68,F72,F76)</f>
        <v>38299947.579999991</v>
      </c>
      <c r="G78" s="42">
        <f>SUM(G10+G13,G15,G18,G22,G28,G34,G36,G41,G45,G48,G51,G56,G61,G64,G68+G72+G77)</f>
        <v>35325758.379999995</v>
      </c>
      <c r="H78" s="181">
        <f>SUM(E78/D78*100)</f>
        <v>57.368579559808516</v>
      </c>
      <c r="I78" s="181">
        <f t="shared" si="10"/>
        <v>50.119215279315455</v>
      </c>
      <c r="J78" s="181">
        <f t="shared" si="10"/>
        <v>80.579298130466157</v>
      </c>
      <c r="K78" s="182">
        <f>SUM(K10:K75)</f>
        <v>100.05934049022734</v>
      </c>
    </row>
    <row r="79" spans="1:11" ht="18.5" x14ac:dyDescent="0.45">
      <c r="A79" s="55" t="s">
        <v>86</v>
      </c>
      <c r="B79" s="186"/>
      <c r="C79" s="187"/>
      <c r="D79" s="187"/>
      <c r="E79" s="187"/>
      <c r="F79" s="187"/>
      <c r="G79" s="187"/>
      <c r="H79" s="188"/>
      <c r="I79" s="188"/>
      <c r="J79" s="188"/>
      <c r="K79" s="188"/>
    </row>
    <row r="80" spans="1:11" ht="15.5" x14ac:dyDescent="0.35">
      <c r="A80" s="3" t="s">
        <v>63</v>
      </c>
      <c r="B80" s="189"/>
      <c r="C80" s="189"/>
      <c r="D80" s="190"/>
      <c r="E80" s="191"/>
      <c r="F80" s="190"/>
      <c r="G80" s="190"/>
      <c r="H80" s="188"/>
      <c r="I80" s="188"/>
      <c r="J80" s="188"/>
      <c r="K80" s="188"/>
    </row>
    <row r="81" spans="1:11" ht="15" x14ac:dyDescent="0.35">
      <c r="A81" s="331" t="s">
        <v>24</v>
      </c>
      <c r="B81" s="331"/>
      <c r="C81" s="331"/>
      <c r="D81" s="144"/>
      <c r="E81" s="142"/>
      <c r="F81" s="144"/>
      <c r="G81" s="144"/>
      <c r="H81" s="1"/>
      <c r="I81" s="1"/>
      <c r="J81" s="1"/>
      <c r="K81" s="1"/>
    </row>
    <row r="82" spans="1:11" x14ac:dyDescent="0.35">
      <c r="D82" s="140"/>
    </row>
    <row r="83" spans="1:11" x14ac:dyDescent="0.35">
      <c r="D83" s="140"/>
    </row>
    <row r="84" spans="1:11" x14ac:dyDescent="0.35">
      <c r="D84" s="143"/>
    </row>
  </sheetData>
  <mergeCells count="36">
    <mergeCell ref="H7:K7"/>
    <mergeCell ref="C8:D8"/>
    <mergeCell ref="A1:K1"/>
    <mergeCell ref="A2:K2"/>
    <mergeCell ref="A3:K3"/>
    <mergeCell ref="A4:K4"/>
    <mergeCell ref="A6:B6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A28:A33"/>
    <mergeCell ref="A34:A35"/>
    <mergeCell ref="A36:A40"/>
    <mergeCell ref="A41:A44"/>
    <mergeCell ref="A45:A47"/>
    <mergeCell ref="A76:A77"/>
    <mergeCell ref="A81:C81"/>
    <mergeCell ref="A51:A55"/>
    <mergeCell ref="A56:A60"/>
    <mergeCell ref="A61:A63"/>
    <mergeCell ref="A64:A67"/>
    <mergeCell ref="A68:A71"/>
    <mergeCell ref="A72:A75"/>
  </mergeCells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1"/>
  <sheetViews>
    <sheetView topLeftCell="A64" workbookViewId="0">
      <selection activeCell="B68" sqref="B68"/>
    </sheetView>
  </sheetViews>
  <sheetFormatPr defaultRowHeight="14.5" x14ac:dyDescent="0.35"/>
  <cols>
    <col min="1" max="1" width="9" customWidth="1"/>
    <col min="2" max="2" width="46.90625" customWidth="1"/>
    <col min="3" max="3" width="18" customWidth="1"/>
    <col min="4" max="4" width="19.453125" customWidth="1"/>
    <col min="5" max="7" width="17.36328125" customWidth="1"/>
    <col min="8" max="11" width="8.81640625" customWidth="1"/>
  </cols>
  <sheetData>
    <row r="1" spans="1:11" ht="15" x14ac:dyDescent="0.35">
      <c r="A1" s="393" t="s">
        <v>15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5" x14ac:dyDescent="0.35">
      <c r="A2" s="393" t="s">
        <v>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1" ht="15" x14ac:dyDescent="0.35">
      <c r="A3" s="393" t="s">
        <v>71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</row>
    <row r="4" spans="1:11" ht="15" x14ac:dyDescent="0.35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spans="1:11" ht="16" thickBot="1" x14ac:dyDescent="0.4">
      <c r="A5" s="192" t="s">
        <v>88</v>
      </c>
      <c r="B5" s="192"/>
      <c r="C5" s="161"/>
      <c r="D5" s="161"/>
      <c r="E5" s="161" t="s">
        <v>84</v>
      </c>
      <c r="F5" s="162"/>
      <c r="G5" s="162"/>
      <c r="H5" s="161"/>
      <c r="I5" s="161"/>
      <c r="J5" s="161"/>
      <c r="K5" s="162" t="s">
        <v>0</v>
      </c>
    </row>
    <row r="6" spans="1:11" ht="15.5" thickBot="1" x14ac:dyDescent="0.4">
      <c r="A6" s="380" t="s">
        <v>1</v>
      </c>
      <c r="B6" s="383" t="s">
        <v>2</v>
      </c>
      <c r="C6" s="386"/>
      <c r="D6" s="386"/>
      <c r="E6" s="386"/>
      <c r="F6" s="386"/>
      <c r="G6" s="387"/>
      <c r="H6" s="388" t="s">
        <v>10</v>
      </c>
      <c r="I6" s="389"/>
      <c r="J6" s="390"/>
      <c r="K6" s="391"/>
    </row>
    <row r="7" spans="1:11" ht="15" x14ac:dyDescent="0.35">
      <c r="A7" s="381"/>
      <c r="B7" s="384"/>
      <c r="C7" s="392" t="s">
        <v>17</v>
      </c>
      <c r="D7" s="348"/>
      <c r="E7" s="348" t="s">
        <v>79</v>
      </c>
      <c r="F7" s="348" t="s">
        <v>18</v>
      </c>
      <c r="G7" s="374" t="s">
        <v>19</v>
      </c>
      <c r="H7" s="376" t="s">
        <v>11</v>
      </c>
      <c r="I7" s="378" t="s">
        <v>12</v>
      </c>
      <c r="J7" s="378" t="s">
        <v>20</v>
      </c>
      <c r="K7" s="372" t="s">
        <v>14</v>
      </c>
    </row>
    <row r="8" spans="1:11" ht="33" customHeight="1" thickBot="1" x14ac:dyDescent="0.4">
      <c r="A8" s="382"/>
      <c r="B8" s="385"/>
      <c r="C8" s="194" t="s">
        <v>16</v>
      </c>
      <c r="D8" s="164" t="s">
        <v>80</v>
      </c>
      <c r="E8" s="349"/>
      <c r="F8" s="349"/>
      <c r="G8" s="375"/>
      <c r="H8" s="377"/>
      <c r="I8" s="379"/>
      <c r="J8" s="379"/>
      <c r="K8" s="373"/>
    </row>
    <row r="9" spans="1:11" ht="16" thickBot="1" x14ac:dyDescent="0.4">
      <c r="A9" s="366">
        <v>801</v>
      </c>
      <c r="B9" s="25" t="s">
        <v>44</v>
      </c>
      <c r="C9" s="56">
        <f>SUM(C10:C11)</f>
        <v>63342000</v>
      </c>
      <c r="D9" s="56">
        <f>SUM(D10:D11)</f>
        <v>63342000</v>
      </c>
      <c r="E9" s="56">
        <f>SUM(E10:E11)</f>
        <v>36110380.530000001</v>
      </c>
      <c r="F9" s="56">
        <f>SUM(F10:F11)</f>
        <v>27231619.469999999</v>
      </c>
      <c r="G9" s="56">
        <f>SUM(G10:G11)</f>
        <v>30898846.379999999</v>
      </c>
      <c r="H9" s="57"/>
      <c r="I9" s="57"/>
      <c r="J9" s="57"/>
      <c r="K9" s="165"/>
    </row>
    <row r="10" spans="1:11" ht="16" thickBot="1" x14ac:dyDescent="0.4">
      <c r="A10" s="368"/>
      <c r="B10" s="44" t="s">
        <v>27</v>
      </c>
      <c r="C10" s="58">
        <v>0</v>
      </c>
      <c r="D10" s="58">
        <v>0</v>
      </c>
      <c r="E10" s="58">
        <v>0</v>
      </c>
      <c r="F10" s="59">
        <v>0</v>
      </c>
      <c r="G10" s="60">
        <v>0</v>
      </c>
      <c r="H10" s="61" t="e">
        <f>SUM(E10/D10*100)</f>
        <v>#DIV/0!</v>
      </c>
      <c r="I10" s="61" t="e">
        <f>SUM(F10/D10*100)</f>
        <v>#DIV/0!</v>
      </c>
      <c r="J10" s="71" t="e">
        <f>SUM(G10/E10*100)</f>
        <v>#DIV/0!</v>
      </c>
      <c r="K10" s="166">
        <f>(D10*100)/$D$77</f>
        <v>0</v>
      </c>
    </row>
    <row r="11" spans="1:11" ht="16" thickBot="1" x14ac:dyDescent="0.4">
      <c r="A11" s="367"/>
      <c r="B11" s="45" t="s">
        <v>26</v>
      </c>
      <c r="C11" s="62">
        <v>63342000</v>
      </c>
      <c r="D11" s="62">
        <v>63342000</v>
      </c>
      <c r="E11" s="63">
        <v>36110380.530000001</v>
      </c>
      <c r="F11" s="62">
        <f>SUM(D11-E11)</f>
        <v>27231619.469999999</v>
      </c>
      <c r="G11" s="64">
        <v>30898846.379999999</v>
      </c>
      <c r="H11" s="65">
        <f>SUM(E11/D11*100)</f>
        <v>57.008589135170986</v>
      </c>
      <c r="I11" s="65">
        <f>SUM(F11/D11*100)</f>
        <v>42.991410864829021</v>
      </c>
      <c r="J11" s="146">
        <f>SUM(G11/E11*100)</f>
        <v>85.567767291540093</v>
      </c>
      <c r="K11" s="167">
        <v>81.81</v>
      </c>
    </row>
    <row r="12" spans="1:11" ht="16" thickBot="1" x14ac:dyDescent="0.4">
      <c r="A12" s="366">
        <v>803</v>
      </c>
      <c r="B12" s="53" t="s">
        <v>4</v>
      </c>
      <c r="C12" s="66">
        <v>0</v>
      </c>
      <c r="D12" s="66">
        <v>0</v>
      </c>
      <c r="E12" s="66">
        <v>0</v>
      </c>
      <c r="F12" s="66">
        <v>0</v>
      </c>
      <c r="G12" s="67">
        <f>SUM(G13)</f>
        <v>0</v>
      </c>
      <c r="H12" s="57" t="e">
        <f>SUM(I13)</f>
        <v>#DIV/0!</v>
      </c>
      <c r="I12" s="57" t="e">
        <f>SUM(J13)</f>
        <v>#DIV/0!</v>
      </c>
      <c r="J12" s="57" t="e">
        <f>SUM(J13)</f>
        <v>#DIV/0!</v>
      </c>
      <c r="K12" s="168">
        <f>SUM(K13)</f>
        <v>0</v>
      </c>
    </row>
    <row r="13" spans="1:11" ht="16" thickBot="1" x14ac:dyDescent="0.4">
      <c r="A13" s="368"/>
      <c r="B13" s="34" t="s">
        <v>26</v>
      </c>
      <c r="C13" s="60">
        <v>0</v>
      </c>
      <c r="D13" s="60">
        <v>0</v>
      </c>
      <c r="E13" s="60">
        <v>0</v>
      </c>
      <c r="F13" s="59">
        <f>SUM(D13-E13)</f>
        <v>0</v>
      </c>
      <c r="G13" s="60">
        <v>0</v>
      </c>
      <c r="H13" s="68" t="e">
        <f>SUM(E13/D13*100)</f>
        <v>#DIV/0!</v>
      </c>
      <c r="I13" s="68" t="e">
        <f>SUM(F13/D13*100)</f>
        <v>#DIV/0!</v>
      </c>
      <c r="J13" s="71" t="e">
        <f>SUM(G13/E13*100)</f>
        <v>#DIV/0!</v>
      </c>
      <c r="K13" s="166">
        <f>(D13*100)/$D$77</f>
        <v>0</v>
      </c>
    </row>
    <row r="14" spans="1:11" ht="16" thickBot="1" x14ac:dyDescent="0.4">
      <c r="A14" s="366">
        <v>804</v>
      </c>
      <c r="B14" s="25" t="s">
        <v>5</v>
      </c>
      <c r="C14" s="56">
        <f>SUM(C15:C16)</f>
        <v>280000</v>
      </c>
      <c r="D14" s="56">
        <f>SUM(D15:D16)</f>
        <v>290000</v>
      </c>
      <c r="E14" s="56">
        <f>SUM(E15:E16)</f>
        <v>73110.63</v>
      </c>
      <c r="F14" s="56">
        <f>SUM(F15:F16)</f>
        <v>216889.37</v>
      </c>
      <c r="G14" s="69">
        <f>SUM(G15:G16)</f>
        <v>62349.13</v>
      </c>
      <c r="H14" s="70"/>
      <c r="I14" s="57"/>
      <c r="J14" s="57"/>
      <c r="K14" s="168"/>
    </row>
    <row r="15" spans="1:11" ht="15.5" x14ac:dyDescent="0.35">
      <c r="A15" s="368"/>
      <c r="B15" s="34" t="s">
        <v>26</v>
      </c>
      <c r="C15" s="59">
        <v>0</v>
      </c>
      <c r="D15" s="59">
        <v>0</v>
      </c>
      <c r="E15" s="60">
        <v>0</v>
      </c>
      <c r="F15" s="59">
        <f>SUM(D15-E15)</f>
        <v>0</v>
      </c>
      <c r="G15" s="60">
        <v>0</v>
      </c>
      <c r="H15" s="71" t="e">
        <f>SUM(E15/D15*100)</f>
        <v>#DIV/0!</v>
      </c>
      <c r="I15" s="71" t="e">
        <f>SUM(F15/D15*100)</f>
        <v>#DIV/0!</v>
      </c>
      <c r="J15" s="71" t="e">
        <f>SUM(G15/E15*100)</f>
        <v>#DIV/0!</v>
      </c>
      <c r="K15" s="166">
        <f>(D15*100)/$D$77</f>
        <v>0</v>
      </c>
    </row>
    <row r="16" spans="1:11" ht="16" thickBot="1" x14ac:dyDescent="0.4">
      <c r="A16" s="367"/>
      <c r="B16" s="35" t="s">
        <v>28</v>
      </c>
      <c r="C16" s="72">
        <v>280000</v>
      </c>
      <c r="D16" s="72">
        <v>290000</v>
      </c>
      <c r="E16" s="73">
        <v>73110.63</v>
      </c>
      <c r="F16" s="62">
        <f>SUM(D16-E16)</f>
        <v>216889.37</v>
      </c>
      <c r="G16" s="73">
        <v>62349.13</v>
      </c>
      <c r="H16" s="74">
        <f>SUM(E16/D16*100)</f>
        <v>25.210562068965519</v>
      </c>
      <c r="I16" s="74">
        <f>SUM(F16/D16*100)</f>
        <v>74.789437931034485</v>
      </c>
      <c r="J16" s="74">
        <f>SUM(G16/E16*100)</f>
        <v>85.280526238113382</v>
      </c>
      <c r="K16" s="169">
        <v>0.4</v>
      </c>
    </row>
    <row r="17" spans="1:11" ht="16" thickBot="1" x14ac:dyDescent="0.4">
      <c r="A17" s="366">
        <v>802</v>
      </c>
      <c r="B17" s="25" t="s">
        <v>21</v>
      </c>
      <c r="C17" s="67">
        <f>SUM(C18:C20)</f>
        <v>7063480</v>
      </c>
      <c r="D17" s="56">
        <f>SUM(D18:D20)</f>
        <v>7708910.7400000002</v>
      </c>
      <c r="E17" s="56">
        <f>SUM(E18:E20)</f>
        <v>5686366.1999999993</v>
      </c>
      <c r="F17" s="56">
        <f>SUM(F18:F20)</f>
        <v>2022544.54</v>
      </c>
      <c r="G17" s="67">
        <f>SUM(G18:G20)</f>
        <v>4748219.4300000006</v>
      </c>
      <c r="H17" s="57"/>
      <c r="I17" s="57"/>
      <c r="J17" s="57"/>
      <c r="K17" s="168"/>
    </row>
    <row r="18" spans="1:11" ht="15.5" x14ac:dyDescent="0.35">
      <c r="A18" s="368"/>
      <c r="B18" s="34" t="s">
        <v>26</v>
      </c>
      <c r="C18" s="52">
        <v>2889480</v>
      </c>
      <c r="D18" s="52">
        <v>2889480</v>
      </c>
      <c r="E18" s="60">
        <v>1755215.34</v>
      </c>
      <c r="F18" s="62">
        <f>SUM(D18-E18)</f>
        <v>1134264.6599999999</v>
      </c>
      <c r="G18" s="60">
        <v>1692834.35</v>
      </c>
      <c r="H18" s="68">
        <f>SUM(E18/D18*100)</f>
        <v>60.745024710328508</v>
      </c>
      <c r="I18" s="68">
        <f t="shared" ref="I18:J20" si="0">SUM(F18/D18*100)</f>
        <v>39.254975289671492</v>
      </c>
      <c r="J18" s="68">
        <f t="shared" si="0"/>
        <v>96.445963718616994</v>
      </c>
      <c r="K18" s="166">
        <v>4.5</v>
      </c>
    </row>
    <row r="19" spans="1:11" ht="16" thickBot="1" x14ac:dyDescent="0.4">
      <c r="A19" s="368"/>
      <c r="B19" s="47" t="s">
        <v>58</v>
      </c>
      <c r="C19" s="80">
        <v>0</v>
      </c>
      <c r="D19" s="80">
        <v>645430.74</v>
      </c>
      <c r="E19" s="81">
        <v>372596</v>
      </c>
      <c r="F19" s="62">
        <f>SUM(D19-E19)</f>
        <v>272834.74</v>
      </c>
      <c r="G19" s="81">
        <v>309693.59000000003</v>
      </c>
      <c r="H19" s="61">
        <f>SUM(E19/D19*100)</f>
        <v>57.728269961235497</v>
      </c>
      <c r="I19" s="61">
        <f t="shared" si="0"/>
        <v>42.271730038764503</v>
      </c>
      <c r="J19" s="61">
        <f t="shared" si="0"/>
        <v>83.117797829284271</v>
      </c>
      <c r="K19" s="169">
        <f>(D19*100)/$D$77</f>
        <v>0.84457581481538635</v>
      </c>
    </row>
    <row r="20" spans="1:11" ht="16" thickBot="1" x14ac:dyDescent="0.4">
      <c r="A20" s="367"/>
      <c r="B20" s="46" t="s">
        <v>27</v>
      </c>
      <c r="C20" s="76">
        <v>4174000</v>
      </c>
      <c r="D20" s="76">
        <v>4174000</v>
      </c>
      <c r="E20" s="77">
        <v>3558554.86</v>
      </c>
      <c r="F20" s="62">
        <f>SUM(D20-E20)</f>
        <v>615445.14000000013</v>
      </c>
      <c r="G20" s="77">
        <v>2745691.49</v>
      </c>
      <c r="H20" s="74">
        <f>SUM(E20/D20*100)</f>
        <v>85.255267369429802</v>
      </c>
      <c r="I20" s="74">
        <f t="shared" si="0"/>
        <v>14.744732630570201</v>
      </c>
      <c r="J20" s="74">
        <f t="shared" si="0"/>
        <v>77.157486620846996</v>
      </c>
      <c r="K20" s="170">
        <v>4.2699999999999996</v>
      </c>
    </row>
    <row r="21" spans="1:11" ht="16" thickBot="1" x14ac:dyDescent="0.4">
      <c r="A21" s="366">
        <v>37</v>
      </c>
      <c r="B21" s="25" t="s">
        <v>74</v>
      </c>
      <c r="C21" s="67">
        <f>SUM(C22:C26)</f>
        <v>751980</v>
      </c>
      <c r="D21" s="56">
        <f>SUM(D22:D26)</f>
        <v>818510.78</v>
      </c>
      <c r="E21" s="56">
        <f>SUM(E22:E26)</f>
        <v>270316.65000000002</v>
      </c>
      <c r="F21" s="56">
        <f>SUM(F22:F26)</f>
        <v>548194.13</v>
      </c>
      <c r="G21" s="67">
        <f>SUM(G22:G26)</f>
        <v>201677.53</v>
      </c>
      <c r="H21" s="57"/>
      <c r="I21" s="57"/>
      <c r="J21" s="57"/>
      <c r="K21" s="168"/>
    </row>
    <row r="22" spans="1:11" ht="15.5" x14ac:dyDescent="0.35">
      <c r="A22" s="368"/>
      <c r="B22" s="34" t="s">
        <v>28</v>
      </c>
      <c r="C22" s="52">
        <v>520000</v>
      </c>
      <c r="D22" s="52">
        <v>520000</v>
      </c>
      <c r="E22" s="60">
        <v>168085.34</v>
      </c>
      <c r="F22" s="62">
        <f>SUM(D22-E22)</f>
        <v>351914.66000000003</v>
      </c>
      <c r="G22" s="60">
        <v>99446.22</v>
      </c>
      <c r="H22" s="68">
        <f>SUM(E22/D22*100)</f>
        <v>32.324103846153847</v>
      </c>
      <c r="I22" s="68">
        <f t="shared" ref="I22:J26" si="1">SUM(F22/D22*100)</f>
        <v>67.675896153846153</v>
      </c>
      <c r="J22" s="171">
        <f t="shared" si="1"/>
        <v>59.164124604798971</v>
      </c>
      <c r="K22" s="166">
        <f>(D22*100)/$D$77</f>
        <v>0.6804439213787693</v>
      </c>
    </row>
    <row r="23" spans="1:11" ht="15.5" x14ac:dyDescent="0.35">
      <c r="A23" s="368"/>
      <c r="B23" s="48" t="s">
        <v>75</v>
      </c>
      <c r="C23" s="62">
        <v>100000</v>
      </c>
      <c r="D23" s="62">
        <v>50000</v>
      </c>
      <c r="E23" s="64">
        <v>0</v>
      </c>
      <c r="F23" s="62">
        <f>SUM(D23-E23)</f>
        <v>50000</v>
      </c>
      <c r="G23" s="64">
        <v>0</v>
      </c>
      <c r="H23" s="82">
        <f>SUM(E23/D23*100)</f>
        <v>0</v>
      </c>
      <c r="I23" s="83">
        <f t="shared" si="1"/>
        <v>100</v>
      </c>
      <c r="J23" s="172" t="e">
        <f t="shared" si="1"/>
        <v>#DIV/0!</v>
      </c>
      <c r="K23" s="173">
        <f>(D23*100)/$D$77</f>
        <v>6.5427300132573973E-2</v>
      </c>
    </row>
    <row r="24" spans="1:11" ht="16" thickBot="1" x14ac:dyDescent="0.4">
      <c r="A24" s="368"/>
      <c r="B24" s="48" t="s">
        <v>69</v>
      </c>
      <c r="C24" s="84">
        <v>0</v>
      </c>
      <c r="D24" s="84">
        <v>89594.28</v>
      </c>
      <c r="E24" s="64">
        <v>56152.81</v>
      </c>
      <c r="F24" s="62">
        <f>SUM(D24-E24)</f>
        <v>33441.47</v>
      </c>
      <c r="G24" s="64">
        <v>56152.81</v>
      </c>
      <c r="H24" s="146">
        <f>SUM(E24/D24*100)</f>
        <v>62.674547973375084</v>
      </c>
      <c r="I24" s="147">
        <f t="shared" si="1"/>
        <v>37.325452026624916</v>
      </c>
      <c r="J24" s="114">
        <f t="shared" si="1"/>
        <v>100</v>
      </c>
      <c r="K24" s="170">
        <f>(D24*100)/$D$77</f>
        <v>0.11723823695443739</v>
      </c>
    </row>
    <row r="25" spans="1:11" ht="16" thickBot="1" x14ac:dyDescent="0.4">
      <c r="A25" s="368"/>
      <c r="B25" s="47" t="s">
        <v>76</v>
      </c>
      <c r="C25" s="80">
        <v>0</v>
      </c>
      <c r="D25" s="80">
        <v>26936.5</v>
      </c>
      <c r="E25" s="81">
        <v>26936.5</v>
      </c>
      <c r="F25" s="59">
        <f>SUM(D25-E25)</f>
        <v>0</v>
      </c>
      <c r="G25" s="81">
        <v>26936.5</v>
      </c>
      <c r="H25" s="82">
        <f>SUM(E25/D25*100)</f>
        <v>100</v>
      </c>
      <c r="I25" s="83">
        <f t="shared" si="1"/>
        <v>0</v>
      </c>
      <c r="J25" s="81">
        <f t="shared" si="1"/>
        <v>100</v>
      </c>
      <c r="K25" s="169">
        <f>(D25*100)/$D$77</f>
        <v>3.5247649400421577E-2</v>
      </c>
    </row>
    <row r="26" spans="1:11" ht="16" thickBot="1" x14ac:dyDescent="0.4">
      <c r="A26" s="367"/>
      <c r="B26" s="46" t="s">
        <v>33</v>
      </c>
      <c r="C26" s="76">
        <v>131980</v>
      </c>
      <c r="D26" s="76">
        <v>131980</v>
      </c>
      <c r="E26" s="77">
        <v>19142</v>
      </c>
      <c r="F26" s="76">
        <f>SUM(D26-E26)</f>
        <v>112838</v>
      </c>
      <c r="G26" s="77">
        <v>19142</v>
      </c>
      <c r="H26" s="89">
        <f>SUM(E26/D26*100)</f>
        <v>14.503712683739961</v>
      </c>
      <c r="I26" s="90">
        <f t="shared" si="1"/>
        <v>85.496287316260037</v>
      </c>
      <c r="J26" s="174">
        <f t="shared" si="1"/>
        <v>100</v>
      </c>
      <c r="K26" s="170">
        <f>(D26*100)/$D$77</f>
        <v>0.17270190142994224</v>
      </c>
    </row>
    <row r="27" spans="1:11" ht="16" thickBot="1" x14ac:dyDescent="0.4">
      <c r="A27" s="366">
        <v>38</v>
      </c>
      <c r="B27" s="25" t="s">
        <v>59</v>
      </c>
      <c r="C27" s="67">
        <f>SUM(C28:C32)</f>
        <v>155090</v>
      </c>
      <c r="D27" s="56">
        <f>SUM(D28:D32)</f>
        <v>344715.69</v>
      </c>
      <c r="E27" s="67">
        <f>SUM(E28:E32)</f>
        <v>157858.25</v>
      </c>
      <c r="F27" s="56">
        <f>SUM(F28:F32)</f>
        <v>186857.44</v>
      </c>
      <c r="G27" s="67">
        <f>SUM(G28:G32)</f>
        <v>152638.29</v>
      </c>
      <c r="H27" s="57"/>
      <c r="I27" s="57"/>
      <c r="J27" s="57"/>
      <c r="K27" s="168"/>
    </row>
    <row r="28" spans="1:11" ht="15.5" x14ac:dyDescent="0.35">
      <c r="A28" s="368"/>
      <c r="B28" s="34" t="s">
        <v>30</v>
      </c>
      <c r="C28" s="52">
        <v>150000</v>
      </c>
      <c r="D28" s="52">
        <v>150000</v>
      </c>
      <c r="E28" s="60">
        <v>0</v>
      </c>
      <c r="F28" s="52">
        <f t="shared" ref="F28:F39" si="2">SUM(D28-E28)</f>
        <v>150000</v>
      </c>
      <c r="G28" s="60">
        <v>0</v>
      </c>
      <c r="H28" s="71">
        <f>SUM(E28/D28*100)</f>
        <v>0</v>
      </c>
      <c r="I28" s="68">
        <f t="shared" ref="I28:J32" si="3">SUM(F28/D28*100)</f>
        <v>100</v>
      </c>
      <c r="J28" s="171" t="e">
        <f t="shared" si="3"/>
        <v>#DIV/0!</v>
      </c>
      <c r="K28" s="166">
        <f>(D28*100)/$D$77</f>
        <v>0.19628190039772192</v>
      </c>
    </row>
    <row r="29" spans="1:11" ht="15.5" x14ac:dyDescent="0.35">
      <c r="A29" s="368"/>
      <c r="B29" s="47" t="s">
        <v>32</v>
      </c>
      <c r="C29" s="79">
        <v>1000</v>
      </c>
      <c r="D29" s="80">
        <v>1000</v>
      </c>
      <c r="E29" s="81">
        <v>0</v>
      </c>
      <c r="F29" s="79">
        <f t="shared" si="2"/>
        <v>1000</v>
      </c>
      <c r="G29" s="81">
        <v>0</v>
      </c>
      <c r="H29" s="82">
        <f>SUM(E29/D29*100)</f>
        <v>0</v>
      </c>
      <c r="I29" s="83">
        <f t="shared" si="3"/>
        <v>100</v>
      </c>
      <c r="J29" s="172" t="e">
        <f t="shared" si="3"/>
        <v>#DIV/0!</v>
      </c>
      <c r="K29" s="173">
        <f>(D29*100)/$D$77</f>
        <v>1.3085460026514794E-3</v>
      </c>
    </row>
    <row r="30" spans="1:11" ht="15.5" x14ac:dyDescent="0.35">
      <c r="A30" s="368"/>
      <c r="B30" s="48" t="s">
        <v>69</v>
      </c>
      <c r="C30" s="84">
        <v>0</v>
      </c>
      <c r="D30" s="84">
        <v>39625.69</v>
      </c>
      <c r="E30" s="64">
        <v>7858.25</v>
      </c>
      <c r="F30" s="79">
        <f t="shared" si="2"/>
        <v>31767.440000000002</v>
      </c>
      <c r="G30" s="81">
        <v>2638.29</v>
      </c>
      <c r="H30" s="85">
        <f>SUM(E30/D30*100)</f>
        <v>19.831200415689921</v>
      </c>
      <c r="I30" s="65">
        <f t="shared" si="3"/>
        <v>80.168799584310079</v>
      </c>
      <c r="J30" s="172">
        <f t="shared" si="3"/>
        <v>33.57350555149047</v>
      </c>
      <c r="K30" s="167">
        <f>(D30*100)/$D$77</f>
        <v>5.1852038251806704E-2</v>
      </c>
    </row>
    <row r="31" spans="1:11" ht="15.5" x14ac:dyDescent="0.35">
      <c r="A31" s="368"/>
      <c r="B31" s="48" t="s">
        <v>52</v>
      </c>
      <c r="C31" s="84">
        <v>0</v>
      </c>
      <c r="D31" s="84">
        <v>0</v>
      </c>
      <c r="E31" s="64">
        <v>0</v>
      </c>
      <c r="F31" s="59">
        <f>SUM(D31-E31)</f>
        <v>0</v>
      </c>
      <c r="G31" s="64">
        <v>0</v>
      </c>
      <c r="H31" s="85" t="e">
        <f>SUM(E31/D31*100)</f>
        <v>#DIV/0!</v>
      </c>
      <c r="I31" s="65" t="e">
        <f t="shared" si="3"/>
        <v>#DIV/0!</v>
      </c>
      <c r="J31" s="172" t="e">
        <f t="shared" si="3"/>
        <v>#DIV/0!</v>
      </c>
      <c r="K31" s="167">
        <f>(D31*100)/$D$77</f>
        <v>0</v>
      </c>
    </row>
    <row r="32" spans="1:11" ht="16" thickBot="1" x14ac:dyDescent="0.4">
      <c r="A32" s="367"/>
      <c r="B32" s="35" t="s">
        <v>26</v>
      </c>
      <c r="C32" s="72">
        <v>4090</v>
      </c>
      <c r="D32" s="72">
        <v>154090</v>
      </c>
      <c r="E32" s="73">
        <v>150000</v>
      </c>
      <c r="F32" s="75">
        <f t="shared" si="2"/>
        <v>4090</v>
      </c>
      <c r="G32" s="73">
        <v>150000</v>
      </c>
      <c r="H32" s="61">
        <f>SUM(E32/D32*100)</f>
        <v>97.345707054318908</v>
      </c>
      <c r="I32" s="74">
        <f t="shared" si="3"/>
        <v>2.6542929456810955</v>
      </c>
      <c r="J32" s="175">
        <f t="shared" si="3"/>
        <v>100</v>
      </c>
      <c r="K32" s="169">
        <f>(D32*100)/$D$77</f>
        <v>0.20163385354856647</v>
      </c>
    </row>
    <row r="33" spans="1:11" ht="16" thickBot="1" x14ac:dyDescent="0.4">
      <c r="A33" s="366">
        <v>92</v>
      </c>
      <c r="B33" s="25" t="s">
        <v>42</v>
      </c>
      <c r="C33" s="56">
        <f>SUM(C34)</f>
        <v>100000</v>
      </c>
      <c r="D33" s="133">
        <v>0</v>
      </c>
      <c r="E33" s="67">
        <f>SUM(E34)</f>
        <v>0</v>
      </c>
      <c r="F33" s="86">
        <f t="shared" si="2"/>
        <v>0</v>
      </c>
      <c r="G33" s="67">
        <f>SUM(G34)</f>
        <v>0</v>
      </c>
      <c r="H33" s="57"/>
      <c r="I33" s="57"/>
      <c r="J33" s="57"/>
      <c r="K33" s="168"/>
    </row>
    <row r="34" spans="1:11" ht="16" thickBot="1" x14ac:dyDescent="0.4">
      <c r="A34" s="367"/>
      <c r="B34" s="46" t="s">
        <v>30</v>
      </c>
      <c r="C34" s="76">
        <v>100000</v>
      </c>
      <c r="D34" s="88">
        <v>0</v>
      </c>
      <c r="E34" s="87">
        <v>0</v>
      </c>
      <c r="F34" s="59">
        <f>SUM(D34-E34)</f>
        <v>0</v>
      </c>
      <c r="G34" s="88">
        <v>0</v>
      </c>
      <c r="H34" s="89" t="e">
        <f>SUM(E34/D34*100)</f>
        <v>#DIV/0!</v>
      </c>
      <c r="I34" s="90" t="e">
        <f>SUM(F34/D34*100)</f>
        <v>#DIV/0!</v>
      </c>
      <c r="J34" s="174" t="e">
        <f>SUM(G34/E34*100)</f>
        <v>#DIV/0!</v>
      </c>
      <c r="K34" s="170">
        <f>(D34*100)/$D$77</f>
        <v>0</v>
      </c>
    </row>
    <row r="35" spans="1:11" ht="16" thickBot="1" x14ac:dyDescent="0.4">
      <c r="A35" s="366">
        <v>39</v>
      </c>
      <c r="B35" s="25" t="s">
        <v>41</v>
      </c>
      <c r="C35" s="91">
        <f>SUM(C36+C39)</f>
        <v>300000</v>
      </c>
      <c r="D35" s="67">
        <f>SUM(D36:D39)</f>
        <v>250000</v>
      </c>
      <c r="E35" s="67">
        <f>SUM(E36:E39)</f>
        <v>48600</v>
      </c>
      <c r="F35" s="92">
        <f>SUM(F36,F39)</f>
        <v>201400</v>
      </c>
      <c r="G35" s="67">
        <f>SUM(G36:G39)</f>
        <v>31740</v>
      </c>
      <c r="H35" s="57"/>
      <c r="I35" s="57"/>
      <c r="J35" s="57"/>
      <c r="K35" s="168"/>
    </row>
    <row r="36" spans="1:11" ht="16" thickBot="1" x14ac:dyDescent="0.4">
      <c r="A36" s="368"/>
      <c r="B36" s="51" t="s">
        <v>28</v>
      </c>
      <c r="C36" s="153">
        <v>200000</v>
      </c>
      <c r="D36" s="153">
        <v>200000</v>
      </c>
      <c r="E36" s="113">
        <v>48600</v>
      </c>
      <c r="F36" s="79">
        <f t="shared" si="2"/>
        <v>151400</v>
      </c>
      <c r="G36" s="156">
        <v>31740</v>
      </c>
      <c r="H36" s="146">
        <f>SUM(E36/D36*100)</f>
        <v>24.3</v>
      </c>
      <c r="I36" s="147">
        <f t="shared" ref="I36:J39" si="4">SUM(F36/D36*100)</f>
        <v>75.7</v>
      </c>
      <c r="J36" s="174">
        <f t="shared" si="4"/>
        <v>65.308641975308646</v>
      </c>
      <c r="K36" s="170">
        <f>(D36*100)/$D$77</f>
        <v>0.26170920053029589</v>
      </c>
    </row>
    <row r="37" spans="1:11" ht="15.5" x14ac:dyDescent="0.35">
      <c r="A37" s="368"/>
      <c r="B37" s="150" t="s">
        <v>58</v>
      </c>
      <c r="C37" s="151">
        <v>0</v>
      </c>
      <c r="D37" s="151">
        <v>0</v>
      </c>
      <c r="E37" s="154">
        <v>0</v>
      </c>
      <c r="F37" s="59">
        <f>SUM(D37-E37)</f>
        <v>0</v>
      </c>
      <c r="G37" s="157">
        <v>0</v>
      </c>
      <c r="H37" s="85" t="e">
        <f>SUM(E37/D37*100)</f>
        <v>#DIV/0!</v>
      </c>
      <c r="I37" s="152" t="e">
        <f t="shared" si="4"/>
        <v>#DIV/0!</v>
      </c>
      <c r="J37" s="114" t="e">
        <f t="shared" si="4"/>
        <v>#DIV/0!</v>
      </c>
      <c r="K37" s="176">
        <f>(D37*100)/$D$77</f>
        <v>0</v>
      </c>
    </row>
    <row r="38" spans="1:11" ht="15.5" x14ac:dyDescent="0.35">
      <c r="A38" s="368"/>
      <c r="B38" s="148" t="s">
        <v>77</v>
      </c>
      <c r="C38" s="149">
        <v>0</v>
      </c>
      <c r="D38" s="149">
        <v>0</v>
      </c>
      <c r="E38" s="155">
        <v>0</v>
      </c>
      <c r="F38" s="59">
        <f>SUM(D38-E38)</f>
        <v>0</v>
      </c>
      <c r="G38" s="101">
        <v>0</v>
      </c>
      <c r="H38" s="82" t="e">
        <f>SUM(E38/D38*100)</f>
        <v>#DIV/0!</v>
      </c>
      <c r="I38" s="83" t="e">
        <f t="shared" si="4"/>
        <v>#DIV/0!</v>
      </c>
      <c r="J38" s="172" t="e">
        <f t="shared" si="4"/>
        <v>#DIV/0!</v>
      </c>
      <c r="K38" s="173">
        <f>(D38*100)/$D$77</f>
        <v>0</v>
      </c>
    </row>
    <row r="39" spans="1:11" ht="16" thickBot="1" x14ac:dyDescent="0.4">
      <c r="A39" s="367"/>
      <c r="B39" s="46" t="s">
        <v>30</v>
      </c>
      <c r="C39" s="76">
        <v>100000</v>
      </c>
      <c r="D39" s="76">
        <v>50000</v>
      </c>
      <c r="E39" s="78">
        <v>0</v>
      </c>
      <c r="F39" s="76">
        <f t="shared" si="2"/>
        <v>50000</v>
      </c>
      <c r="G39" s="95">
        <v>0</v>
      </c>
      <c r="H39" s="89">
        <f>SUM(E39/D39*100)</f>
        <v>0</v>
      </c>
      <c r="I39" s="90">
        <f t="shared" si="4"/>
        <v>100</v>
      </c>
      <c r="J39" s="174" t="e">
        <f t="shared" si="4"/>
        <v>#DIV/0!</v>
      </c>
      <c r="K39" s="170">
        <f>(D39*100)/$D$77</f>
        <v>6.5427300132573973E-2</v>
      </c>
    </row>
    <row r="40" spans="1:11" ht="16" thickBot="1" x14ac:dyDescent="0.4">
      <c r="A40" s="369" t="s">
        <v>35</v>
      </c>
      <c r="B40" s="25" t="s">
        <v>57</v>
      </c>
      <c r="C40" s="67">
        <f>SUM(C41:C43)</f>
        <v>15000</v>
      </c>
      <c r="D40" s="67">
        <f>SUM(D41:D43)</f>
        <v>15000</v>
      </c>
      <c r="E40" s="67">
        <f>SUM(E41:E43)</f>
        <v>312</v>
      </c>
      <c r="F40" s="67">
        <f>SUM(F41:F43)</f>
        <v>14688</v>
      </c>
      <c r="G40" s="67">
        <f>SUM(G41:G43)</f>
        <v>312</v>
      </c>
      <c r="H40" s="57"/>
      <c r="I40" s="57"/>
      <c r="J40" s="57"/>
      <c r="K40" s="168"/>
    </row>
    <row r="41" spans="1:11" ht="15.5" x14ac:dyDescent="0.35">
      <c r="A41" s="370"/>
      <c r="B41" s="34" t="s">
        <v>30</v>
      </c>
      <c r="C41" s="97">
        <v>0</v>
      </c>
      <c r="D41" s="97">
        <v>0</v>
      </c>
      <c r="E41" s="98">
        <v>0</v>
      </c>
      <c r="F41" s="59">
        <f>SUM(D41-E41)</f>
        <v>0</v>
      </c>
      <c r="G41" s="100">
        <v>0</v>
      </c>
      <c r="H41" s="71" t="e">
        <f>SUM(E41/D41*100)</f>
        <v>#DIV/0!</v>
      </c>
      <c r="I41" s="68" t="e">
        <f t="shared" ref="I41:J43" si="5">SUM(F41/D41*100)</f>
        <v>#DIV/0!</v>
      </c>
      <c r="J41" s="171" t="e">
        <f t="shared" si="5"/>
        <v>#DIV/0!</v>
      </c>
      <c r="K41" s="166">
        <f>(D41*100)/$D$77</f>
        <v>0</v>
      </c>
    </row>
    <row r="42" spans="1:11" ht="15.5" x14ac:dyDescent="0.35">
      <c r="A42" s="370"/>
      <c r="B42" s="47" t="s">
        <v>32</v>
      </c>
      <c r="C42" s="52">
        <v>15000</v>
      </c>
      <c r="D42" s="52">
        <v>15000</v>
      </c>
      <c r="E42" s="60">
        <v>312</v>
      </c>
      <c r="F42" s="52">
        <f>SUM(D42-E42)</f>
        <v>14688</v>
      </c>
      <c r="G42" s="101">
        <v>312</v>
      </c>
      <c r="H42" s="82">
        <f>SUM(E42/D42*100)</f>
        <v>2.08</v>
      </c>
      <c r="I42" s="83">
        <f t="shared" si="5"/>
        <v>97.92</v>
      </c>
      <c r="J42" s="172">
        <f t="shared" si="5"/>
        <v>100</v>
      </c>
      <c r="K42" s="173">
        <f>(D42*100)/$D$77</f>
        <v>1.9628190039772189E-2</v>
      </c>
    </row>
    <row r="43" spans="1:11" ht="16" thickBot="1" x14ac:dyDescent="0.4">
      <c r="A43" s="371"/>
      <c r="B43" s="35" t="s">
        <v>54</v>
      </c>
      <c r="C43" s="75">
        <v>0</v>
      </c>
      <c r="D43" s="75">
        <v>0</v>
      </c>
      <c r="E43" s="73">
        <v>0</v>
      </c>
      <c r="F43" s="59">
        <f>SUM(D43-E43)</f>
        <v>0</v>
      </c>
      <c r="G43" s="102">
        <v>0</v>
      </c>
      <c r="H43" s="61" t="e">
        <f>SUM(E43/D43*100)</f>
        <v>#DIV/0!</v>
      </c>
      <c r="I43" s="74" t="e">
        <f t="shared" si="5"/>
        <v>#DIV/0!</v>
      </c>
      <c r="J43" s="175" t="e">
        <f t="shared" si="5"/>
        <v>#DIV/0!</v>
      </c>
      <c r="K43" s="169">
        <f>(D43*100)/$D$77</f>
        <v>0</v>
      </c>
    </row>
    <row r="44" spans="1:11" ht="16" thickBot="1" x14ac:dyDescent="0.4">
      <c r="A44" s="366">
        <v>41</v>
      </c>
      <c r="B44" s="25" t="s">
        <v>6</v>
      </c>
      <c r="C44" s="69">
        <f>SUM(C45:C46)</f>
        <v>55000</v>
      </c>
      <c r="D44" s="56">
        <f>SUM(D45:D46)</f>
        <v>95000</v>
      </c>
      <c r="E44" s="56">
        <f>SUM(E45:E46)</f>
        <v>54534</v>
      </c>
      <c r="F44" s="56">
        <f>SUM(F45:F46)</f>
        <v>40466</v>
      </c>
      <c r="G44" s="67">
        <f>SUM(G45:G46)</f>
        <v>39000</v>
      </c>
      <c r="H44" s="57"/>
      <c r="I44" s="57"/>
      <c r="J44" s="57"/>
      <c r="K44" s="168"/>
    </row>
    <row r="45" spans="1:11" ht="15.5" x14ac:dyDescent="0.35">
      <c r="A45" s="368"/>
      <c r="B45" s="34" t="s">
        <v>30</v>
      </c>
      <c r="C45" s="97">
        <v>0</v>
      </c>
      <c r="D45" s="97">
        <v>0</v>
      </c>
      <c r="E45" s="59">
        <v>0</v>
      </c>
      <c r="F45" s="59">
        <f>SUM(D45-E45)</f>
        <v>0</v>
      </c>
      <c r="G45" s="100">
        <v>0</v>
      </c>
      <c r="H45" s="71" t="e">
        <f>SUM(E45/D45*100)</f>
        <v>#DIV/0!</v>
      </c>
      <c r="I45" s="68" t="e">
        <f>SUM(F45/D45*100)</f>
        <v>#DIV/0!</v>
      </c>
      <c r="J45" s="171" t="e">
        <f>SUM(G45/E45*100)</f>
        <v>#DIV/0!</v>
      </c>
      <c r="K45" s="166">
        <f>(D45*100)/$D$77</f>
        <v>0</v>
      </c>
    </row>
    <row r="46" spans="1:11" ht="16" thickBot="1" x14ac:dyDescent="0.4">
      <c r="A46" s="367"/>
      <c r="B46" s="35" t="s">
        <v>32</v>
      </c>
      <c r="C46" s="72">
        <v>55000</v>
      </c>
      <c r="D46" s="72">
        <v>95000</v>
      </c>
      <c r="E46" s="72">
        <v>54534</v>
      </c>
      <c r="F46" s="59">
        <f>SUM(D46-E46)</f>
        <v>40466</v>
      </c>
      <c r="G46" s="102">
        <v>39000</v>
      </c>
      <c r="H46" s="74">
        <f>SUM(E46/D46*100)</f>
        <v>57.404210526315794</v>
      </c>
      <c r="I46" s="74">
        <f>SUM(F46/D46*100)</f>
        <v>42.595789473684206</v>
      </c>
      <c r="J46" s="175">
        <f>SUM(G46/E46*100)</f>
        <v>71.515018153812306</v>
      </c>
      <c r="K46" s="169">
        <f>(D46*100)/$D$77</f>
        <v>0.12431187025189054</v>
      </c>
    </row>
    <row r="47" spans="1:11" ht="16" thickBot="1" x14ac:dyDescent="0.4">
      <c r="A47" s="366">
        <v>42</v>
      </c>
      <c r="B47" s="25" t="s">
        <v>40</v>
      </c>
      <c r="C47" s="69">
        <f>SUM(C48:C49)</f>
        <v>50000</v>
      </c>
      <c r="D47" s="56">
        <f>SUM(D48:D49)</f>
        <v>50000</v>
      </c>
      <c r="E47" s="56">
        <f>SUM(E48:E49)</f>
        <v>23500</v>
      </c>
      <c r="F47" s="56">
        <f>SUM(F48:F49)</f>
        <v>26500</v>
      </c>
      <c r="G47" s="67">
        <f>SUM(G48:G49)</f>
        <v>12000</v>
      </c>
      <c r="H47" s="57"/>
      <c r="I47" s="57"/>
      <c r="J47" s="57"/>
      <c r="K47" s="168"/>
    </row>
    <row r="48" spans="1:11" ht="15.5" x14ac:dyDescent="0.35">
      <c r="A48" s="368"/>
      <c r="B48" s="34" t="s">
        <v>75</v>
      </c>
      <c r="C48" s="59">
        <v>0</v>
      </c>
      <c r="D48" s="59">
        <v>0</v>
      </c>
      <c r="E48" s="59">
        <v>0</v>
      </c>
      <c r="F48" s="59">
        <f>SUM(D48-E48)</f>
        <v>0</v>
      </c>
      <c r="G48" s="100">
        <v>0</v>
      </c>
      <c r="H48" s="71" t="e">
        <f>SUM(E48/D48*100)</f>
        <v>#DIV/0!</v>
      </c>
      <c r="I48" s="68" t="e">
        <f>SUM(F48/D48*100)</f>
        <v>#DIV/0!</v>
      </c>
      <c r="J48" s="171" t="e">
        <f>SUM(G48/E48*100)</f>
        <v>#DIV/0!</v>
      </c>
      <c r="K48" s="166">
        <f>(D48*100)/$D$77</f>
        <v>0</v>
      </c>
    </row>
    <row r="49" spans="1:11" ht="16" thickBot="1" x14ac:dyDescent="0.4">
      <c r="A49" s="367"/>
      <c r="B49" s="35" t="s">
        <v>31</v>
      </c>
      <c r="C49" s="72">
        <v>50000</v>
      </c>
      <c r="D49" s="72">
        <v>50000</v>
      </c>
      <c r="E49" s="72">
        <v>23500</v>
      </c>
      <c r="F49" s="59">
        <f>SUM(D49-E49)</f>
        <v>26500</v>
      </c>
      <c r="G49" s="102">
        <v>12000</v>
      </c>
      <c r="H49" s="74">
        <f>SUM(E49/D49*100)</f>
        <v>47</v>
      </c>
      <c r="I49" s="74">
        <f>SUM(F49/D49*100)</f>
        <v>53</v>
      </c>
      <c r="J49" s="175">
        <f>SUM(G49/E49*100)</f>
        <v>51.063829787234042</v>
      </c>
      <c r="K49" s="169">
        <f>(D49*100)/$D$77</f>
        <v>6.5427300132573973E-2</v>
      </c>
    </row>
    <row r="50" spans="1:11" ht="16" thickBot="1" x14ac:dyDescent="0.4">
      <c r="A50" s="366">
        <v>57</v>
      </c>
      <c r="B50" s="25" t="s">
        <v>7</v>
      </c>
      <c r="C50" s="67">
        <f>SUM(C51:C54)</f>
        <v>500000</v>
      </c>
      <c r="D50" s="103">
        <f>SUM(D51:D54)</f>
        <v>400000</v>
      </c>
      <c r="E50" s="67">
        <f>SUM(E51:E54)</f>
        <v>62757</v>
      </c>
      <c r="F50" s="56">
        <f>SUM(F51:F54)</f>
        <v>337243</v>
      </c>
      <c r="G50" s="67">
        <f>SUM(G51:G54)</f>
        <v>2358.9</v>
      </c>
      <c r="H50" s="57"/>
      <c r="I50" s="57"/>
      <c r="J50" s="57"/>
      <c r="K50" s="168"/>
    </row>
    <row r="51" spans="1:11" ht="15.5" x14ac:dyDescent="0.35">
      <c r="A51" s="368"/>
      <c r="B51" s="34" t="s">
        <v>30</v>
      </c>
      <c r="C51" s="52">
        <v>200000</v>
      </c>
      <c r="D51" s="52">
        <v>100000</v>
      </c>
      <c r="E51" s="59">
        <v>0</v>
      </c>
      <c r="F51" s="52">
        <f>SUM(D51-E51)</f>
        <v>100000</v>
      </c>
      <c r="G51" s="59">
        <v>0</v>
      </c>
      <c r="H51" s="71">
        <f>SUM(E51/D51*100)</f>
        <v>0</v>
      </c>
      <c r="I51" s="68">
        <f t="shared" ref="I51:J54" si="6">SUM(F51/D51*100)</f>
        <v>100</v>
      </c>
      <c r="J51" s="171" t="e">
        <f t="shared" si="6"/>
        <v>#DIV/0!</v>
      </c>
      <c r="K51" s="166">
        <f>(D51*100)/$D$77</f>
        <v>0.13085460026514795</v>
      </c>
    </row>
    <row r="52" spans="1:11" ht="15.5" x14ac:dyDescent="0.35">
      <c r="A52" s="368"/>
      <c r="B52" s="47" t="s">
        <v>26</v>
      </c>
      <c r="C52" s="80">
        <v>0</v>
      </c>
      <c r="D52" s="80">
        <v>0</v>
      </c>
      <c r="E52" s="80">
        <v>0</v>
      </c>
      <c r="F52" s="80">
        <f>SUM(D52-E52)</f>
        <v>0</v>
      </c>
      <c r="G52" s="80">
        <v>0</v>
      </c>
      <c r="H52" s="83" t="e">
        <f>SUM(E52/D52*100)</f>
        <v>#DIV/0!</v>
      </c>
      <c r="I52" s="83" t="e">
        <f t="shared" si="6"/>
        <v>#DIV/0!</v>
      </c>
      <c r="J52" s="172" t="e">
        <f t="shared" si="6"/>
        <v>#DIV/0!</v>
      </c>
      <c r="K52" s="173">
        <f>(D52*100)/$D$77</f>
        <v>0</v>
      </c>
    </row>
    <row r="53" spans="1:11" ht="15.5" x14ac:dyDescent="0.35">
      <c r="A53" s="368"/>
      <c r="B53" s="48" t="s">
        <v>90</v>
      </c>
      <c r="C53" s="84">
        <v>0</v>
      </c>
      <c r="D53" s="84">
        <v>0</v>
      </c>
      <c r="E53" s="80">
        <v>0</v>
      </c>
      <c r="F53" s="80">
        <f>SUM(D53-E53)</f>
        <v>0</v>
      </c>
      <c r="G53" s="80">
        <v>0</v>
      </c>
      <c r="H53" s="82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67">
        <f>(D53*100)/$D$77</f>
        <v>0</v>
      </c>
    </row>
    <row r="54" spans="1:11" ht="16" thickBot="1" x14ac:dyDescent="0.4">
      <c r="A54" s="367"/>
      <c r="B54" s="35" t="s">
        <v>31</v>
      </c>
      <c r="C54" s="72">
        <v>300000</v>
      </c>
      <c r="D54" s="72">
        <v>300000</v>
      </c>
      <c r="E54" s="80">
        <v>62757</v>
      </c>
      <c r="F54" s="72">
        <f>SUM(D54-E54)</f>
        <v>237243</v>
      </c>
      <c r="G54" s="75">
        <v>2358.9</v>
      </c>
      <c r="H54" s="74">
        <f>SUM(E54/D54*100)</f>
        <v>20.918999999999997</v>
      </c>
      <c r="I54" s="74">
        <f t="shared" si="6"/>
        <v>79.081000000000003</v>
      </c>
      <c r="J54" s="175">
        <f t="shared" si="6"/>
        <v>3.7587838806826332</v>
      </c>
      <c r="K54" s="169">
        <f>(D54*100)/$D$77</f>
        <v>0.39256380079544384</v>
      </c>
    </row>
    <row r="55" spans="1:11" ht="16" thickBot="1" x14ac:dyDescent="0.4">
      <c r="A55" s="366">
        <v>806</v>
      </c>
      <c r="B55" s="25" t="s">
        <v>48</v>
      </c>
      <c r="C55" s="91">
        <f>SUM(C56:C59)</f>
        <v>900000</v>
      </c>
      <c r="D55" s="56">
        <f>SUM(D56:D59)</f>
        <v>1361561.6400000001</v>
      </c>
      <c r="E55" s="67">
        <f>SUM(E56:E59)</f>
        <v>336755.16000000003</v>
      </c>
      <c r="F55" s="56">
        <f>SUM(F56:F59)</f>
        <v>1024806.48</v>
      </c>
      <c r="G55" s="67">
        <f>SUM(G56:G59)</f>
        <v>334422.64</v>
      </c>
      <c r="H55" s="57"/>
      <c r="I55" s="57"/>
      <c r="J55" s="57"/>
      <c r="K55" s="168"/>
    </row>
    <row r="56" spans="1:11" ht="15.5" x14ac:dyDescent="0.35">
      <c r="A56" s="368"/>
      <c r="B56" s="34" t="s">
        <v>49</v>
      </c>
      <c r="C56" s="52">
        <v>200000</v>
      </c>
      <c r="D56" s="52">
        <v>100000</v>
      </c>
      <c r="E56" s="60">
        <v>0</v>
      </c>
      <c r="F56" s="52">
        <f>SUM(D56-E56)</f>
        <v>100000</v>
      </c>
      <c r="G56" s="60">
        <v>0</v>
      </c>
      <c r="H56" s="71">
        <f>SUM(E56/D56*100)</f>
        <v>0</v>
      </c>
      <c r="I56" s="68">
        <f t="shared" ref="I56:J59" si="7">SUM(F56/D56*100)</f>
        <v>100</v>
      </c>
      <c r="J56" s="171" t="e">
        <f t="shared" si="7"/>
        <v>#DIV/0!</v>
      </c>
      <c r="K56" s="166">
        <f>(D56*100)/$D$77</f>
        <v>0.13085460026514795</v>
      </c>
    </row>
    <row r="57" spans="1:11" ht="15.5" x14ac:dyDescent="0.35">
      <c r="A57" s="368"/>
      <c r="B57" s="47" t="s">
        <v>26</v>
      </c>
      <c r="C57" s="80">
        <v>0</v>
      </c>
      <c r="D57" s="80">
        <v>0</v>
      </c>
      <c r="E57" s="60">
        <v>0</v>
      </c>
      <c r="F57" s="59">
        <f>SUM(D57-E57)</f>
        <v>0</v>
      </c>
      <c r="G57" s="81">
        <v>0</v>
      </c>
      <c r="H57" s="82" t="e">
        <f>SUM(E57/D57*100)</f>
        <v>#DIV/0!</v>
      </c>
      <c r="I57" s="83" t="e">
        <f t="shared" si="7"/>
        <v>#DIV/0!</v>
      </c>
      <c r="J57" s="172" t="e">
        <f t="shared" si="7"/>
        <v>#DIV/0!</v>
      </c>
      <c r="K57" s="173">
        <f>(D57*100)/$D$77</f>
        <v>0</v>
      </c>
    </row>
    <row r="58" spans="1:11" ht="15.5" x14ac:dyDescent="0.35">
      <c r="A58" s="368"/>
      <c r="B58" s="48" t="s">
        <v>69</v>
      </c>
      <c r="C58" s="84">
        <v>0</v>
      </c>
      <c r="D58" s="84">
        <v>601561.64</v>
      </c>
      <c r="E58" s="64">
        <v>167742.16</v>
      </c>
      <c r="F58" s="59">
        <f>SUM(D58-E58)</f>
        <v>433819.48</v>
      </c>
      <c r="G58" s="84">
        <v>167742.16</v>
      </c>
      <c r="H58" s="82">
        <f>SUM(E58/D58*100)</f>
        <v>27.884450876887694</v>
      </c>
      <c r="I58" s="83">
        <f t="shared" si="7"/>
        <v>72.115549123112302</v>
      </c>
      <c r="J58" s="172">
        <f t="shared" si="7"/>
        <v>100</v>
      </c>
      <c r="K58" s="167">
        <v>0.45</v>
      </c>
    </row>
    <row r="59" spans="1:11" ht="16" thickBot="1" x14ac:dyDescent="0.4">
      <c r="A59" s="367"/>
      <c r="B59" s="35" t="s">
        <v>28</v>
      </c>
      <c r="C59" s="72">
        <v>700000</v>
      </c>
      <c r="D59" s="72">
        <v>660000</v>
      </c>
      <c r="E59" s="73">
        <v>169013</v>
      </c>
      <c r="F59" s="59">
        <f>SUM(D59-E59)</f>
        <v>490987</v>
      </c>
      <c r="G59" s="73">
        <v>166680.48000000001</v>
      </c>
      <c r="H59" s="74">
        <f>SUM(E59/D59*100)</f>
        <v>25.608030303030304</v>
      </c>
      <c r="I59" s="74">
        <f t="shared" si="7"/>
        <v>74.391969696969696</v>
      </c>
      <c r="J59" s="175">
        <f t="shared" si="7"/>
        <v>98.619916811132882</v>
      </c>
      <c r="K59" s="169">
        <v>0.4</v>
      </c>
    </row>
    <row r="60" spans="1:11" ht="16" thickBot="1" x14ac:dyDescent="0.4">
      <c r="A60" s="369" t="s">
        <v>36</v>
      </c>
      <c r="B60" s="25" t="s">
        <v>8</v>
      </c>
      <c r="C60" s="67">
        <f>SUM(C61:C62)</f>
        <v>0</v>
      </c>
      <c r="D60" s="67">
        <f>SUM(D61:D62)</f>
        <v>0</v>
      </c>
      <c r="E60" s="67">
        <f>SUM(E61:E62)</f>
        <v>0</v>
      </c>
      <c r="F60" s="67">
        <f>SUM(F61:F62)</f>
        <v>0</v>
      </c>
      <c r="G60" s="67">
        <f>SUM(G61:G62)</f>
        <v>0</v>
      </c>
      <c r="H60" s="57"/>
      <c r="I60" s="57"/>
      <c r="J60" s="57"/>
      <c r="K60" s="168"/>
    </row>
    <row r="61" spans="1:11" ht="15.5" x14ac:dyDescent="0.35">
      <c r="A61" s="370"/>
      <c r="B61" s="34" t="s">
        <v>30</v>
      </c>
      <c r="C61" s="59">
        <v>0</v>
      </c>
      <c r="D61" s="59">
        <v>0</v>
      </c>
      <c r="E61" s="59">
        <v>0</v>
      </c>
      <c r="F61" s="59">
        <f>SUM(D61-E61)</f>
        <v>0</v>
      </c>
      <c r="G61" s="59">
        <v>0</v>
      </c>
      <c r="H61" s="71" t="e">
        <f>SUM(E61/D61*100)</f>
        <v>#DIV/0!</v>
      </c>
      <c r="I61" s="68" t="e">
        <f>SUM(F61/D61*100)</f>
        <v>#DIV/0!</v>
      </c>
      <c r="J61" s="171" t="e">
        <f>SUM(G61/E61*100)</f>
        <v>#DIV/0!</v>
      </c>
      <c r="K61" s="166">
        <v>0.08</v>
      </c>
    </row>
    <row r="62" spans="1:11" ht="16" thickBot="1" x14ac:dyDescent="0.4">
      <c r="A62" s="371"/>
      <c r="B62" s="35" t="s">
        <v>31</v>
      </c>
      <c r="C62" s="75">
        <v>0</v>
      </c>
      <c r="D62" s="75">
        <v>0</v>
      </c>
      <c r="E62" s="75">
        <v>0</v>
      </c>
      <c r="F62" s="75">
        <f>SUM(D62-E62)</f>
        <v>0</v>
      </c>
      <c r="G62" s="75">
        <v>0</v>
      </c>
      <c r="H62" s="61" t="e">
        <f>SUM(E62/D62*100)</f>
        <v>#DIV/0!</v>
      </c>
      <c r="I62" s="74" t="e">
        <f>SUM(F62/D62*100)</f>
        <v>#DIV/0!</v>
      </c>
      <c r="J62" s="175" t="e">
        <f>SUM(G62/E62*100)</f>
        <v>#DIV/0!</v>
      </c>
      <c r="K62" s="169">
        <f>(D62*100)/$D$77</f>
        <v>0</v>
      </c>
    </row>
    <row r="63" spans="1:11" ht="16" thickBot="1" x14ac:dyDescent="0.4">
      <c r="A63" s="366">
        <v>73</v>
      </c>
      <c r="B63" s="25" t="s">
        <v>39</v>
      </c>
      <c r="C63" s="56">
        <f>SUM(C64:C66)</f>
        <v>500000</v>
      </c>
      <c r="D63" s="56">
        <f>SUM(D64:D66)</f>
        <v>488400</v>
      </c>
      <c r="E63" s="67">
        <f>SUM(E64:E66)</f>
        <v>174315.71</v>
      </c>
      <c r="F63" s="67">
        <f>SUM(F64:F66)</f>
        <v>314084.29000000004</v>
      </c>
      <c r="G63" s="67">
        <f>SUM(G64:G66)</f>
        <v>173246.72</v>
      </c>
      <c r="H63" s="57"/>
      <c r="I63" s="57"/>
      <c r="J63" s="57"/>
      <c r="K63" s="168"/>
    </row>
    <row r="64" spans="1:11" ht="15.5" x14ac:dyDescent="0.35">
      <c r="A64" s="368"/>
      <c r="B64" s="34" t="s">
        <v>46</v>
      </c>
      <c r="C64" s="59">
        <v>0</v>
      </c>
      <c r="D64" s="59">
        <v>0</v>
      </c>
      <c r="E64" s="59">
        <v>0</v>
      </c>
      <c r="F64" s="59">
        <f>SUM(D64-E64)</f>
        <v>0</v>
      </c>
      <c r="G64" s="104">
        <v>0</v>
      </c>
      <c r="H64" s="71" t="e">
        <f>SUM(E64/D64*100)</f>
        <v>#DIV/0!</v>
      </c>
      <c r="I64" s="68" t="e">
        <f t="shared" ref="I64:J66" si="8">SUM(F64/D64*100)</f>
        <v>#DIV/0!</v>
      </c>
      <c r="J64" s="171" t="e">
        <f t="shared" si="8"/>
        <v>#DIV/0!</v>
      </c>
      <c r="K64" s="166">
        <f>(D64*100)/$D$77</f>
        <v>0</v>
      </c>
    </row>
    <row r="65" spans="1:11" ht="15.5" x14ac:dyDescent="0.35">
      <c r="A65" s="368"/>
      <c r="B65" s="49" t="s">
        <v>58</v>
      </c>
      <c r="C65" s="105">
        <v>0</v>
      </c>
      <c r="D65" s="105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si="8"/>
        <v>#DIV/0!</v>
      </c>
      <c r="J65" s="171" t="e">
        <f t="shared" si="8"/>
        <v>#DIV/0!</v>
      </c>
      <c r="K65" s="176"/>
    </row>
    <row r="66" spans="1:11" ht="16" thickBot="1" x14ac:dyDescent="0.4">
      <c r="A66" s="367"/>
      <c r="B66" s="35" t="s">
        <v>31</v>
      </c>
      <c r="C66" s="72">
        <v>500000</v>
      </c>
      <c r="D66" s="72">
        <v>488400</v>
      </c>
      <c r="E66" s="75">
        <v>174315.71</v>
      </c>
      <c r="F66" s="75">
        <f>SUM(D66-E66)</f>
        <v>314084.29000000004</v>
      </c>
      <c r="G66" s="106">
        <v>173246.72</v>
      </c>
      <c r="H66" s="74">
        <f>SUM(E66/D66*100)</f>
        <v>35.691177313677315</v>
      </c>
      <c r="I66" s="74">
        <f t="shared" si="8"/>
        <v>64.308822686322699</v>
      </c>
      <c r="J66" s="175">
        <f t="shared" si="8"/>
        <v>99.386750626205753</v>
      </c>
      <c r="K66" s="169">
        <f>(D66*100)/$D$77</f>
        <v>0.63909386769498255</v>
      </c>
    </row>
    <row r="67" spans="1:11" ht="16" thickBot="1" x14ac:dyDescent="0.4">
      <c r="A67" s="366">
        <v>76</v>
      </c>
      <c r="B67" s="25" t="s">
        <v>9</v>
      </c>
      <c r="C67" s="56">
        <f>SUM(C68:C69)</f>
        <v>600000</v>
      </c>
      <c r="D67" s="67">
        <f>SUM(D68:D70)</f>
        <v>1001600</v>
      </c>
      <c r="E67" s="67">
        <f>SUM(E68:E70)</f>
        <v>1000153.25</v>
      </c>
      <c r="F67" s="67">
        <f>SUM(F68:F69)</f>
        <v>1446.75</v>
      </c>
      <c r="G67" s="67">
        <f>SUM(G68:G70)</f>
        <v>1000153.25</v>
      </c>
      <c r="H67" s="57"/>
      <c r="I67" s="57"/>
      <c r="J67" s="57"/>
      <c r="K67" s="168"/>
    </row>
    <row r="68" spans="1:11" ht="15.5" x14ac:dyDescent="0.35">
      <c r="A68" s="368"/>
      <c r="B68" s="44" t="s">
        <v>28</v>
      </c>
      <c r="C68" s="58">
        <v>0</v>
      </c>
      <c r="D68" s="58">
        <v>1600</v>
      </c>
      <c r="E68" s="58">
        <v>233.25</v>
      </c>
      <c r="F68" s="59">
        <f>SUM(D68-E68)</f>
        <v>1366.75</v>
      </c>
      <c r="G68" s="58">
        <v>233.25</v>
      </c>
      <c r="H68" s="71">
        <f>SUM(E68/D68*100)</f>
        <v>14.578125</v>
      </c>
      <c r="I68" s="68">
        <f t="shared" ref="I68:J70" si="9">SUM(F68/D68*100)</f>
        <v>85.421875</v>
      </c>
      <c r="J68" s="171">
        <f t="shared" si="9"/>
        <v>100</v>
      </c>
      <c r="K68" s="166">
        <f>(D68*100)/$D$77</f>
        <v>2.093673604242367E-3</v>
      </c>
    </row>
    <row r="69" spans="1:11" ht="15.5" x14ac:dyDescent="0.35">
      <c r="A69" s="368"/>
      <c r="B69" s="47" t="s">
        <v>49</v>
      </c>
      <c r="C69" s="79">
        <v>600000</v>
      </c>
      <c r="D69" s="79">
        <v>1000000</v>
      </c>
      <c r="E69" s="80">
        <v>999920</v>
      </c>
      <c r="F69" s="59">
        <f>SUM(D69-E69)</f>
        <v>80</v>
      </c>
      <c r="G69" s="80">
        <v>999920</v>
      </c>
      <c r="H69" s="82">
        <f>SUM(E69/D69*100)</f>
        <v>99.992000000000004</v>
      </c>
      <c r="I69" s="107">
        <f t="shared" si="9"/>
        <v>8.0000000000000002E-3</v>
      </c>
      <c r="J69" s="172">
        <f t="shared" si="9"/>
        <v>100</v>
      </c>
      <c r="K69" s="173">
        <v>1.83</v>
      </c>
    </row>
    <row r="70" spans="1:11" ht="16" thickBot="1" x14ac:dyDescent="0.4">
      <c r="A70" s="367"/>
      <c r="B70" s="45" t="s">
        <v>78</v>
      </c>
      <c r="C70" s="95">
        <v>0</v>
      </c>
      <c r="D70" s="95">
        <v>0</v>
      </c>
      <c r="E70" s="78">
        <v>0</v>
      </c>
      <c r="F70" s="75">
        <f>SUM(D70-E70)</f>
        <v>0</v>
      </c>
      <c r="G70" s="78">
        <v>0</v>
      </c>
      <c r="H70" s="89" t="e">
        <f>SUM(E70/D70*100)</f>
        <v>#DIV/0!</v>
      </c>
      <c r="I70" s="108" t="e">
        <f t="shared" si="9"/>
        <v>#DIV/0!</v>
      </c>
      <c r="J70" s="174" t="e">
        <f t="shared" si="9"/>
        <v>#DIV/0!</v>
      </c>
      <c r="K70" s="170">
        <v>1.83</v>
      </c>
    </row>
    <row r="71" spans="1:11" ht="16" thickBot="1" x14ac:dyDescent="0.4">
      <c r="A71" s="366">
        <v>75</v>
      </c>
      <c r="B71" s="25" t="s">
        <v>68</v>
      </c>
      <c r="C71" s="69">
        <f>SUM(C72:C74)</f>
        <v>255000</v>
      </c>
      <c r="D71" s="103">
        <f>SUM(D72:D74)</f>
        <v>255000</v>
      </c>
      <c r="E71" s="56">
        <f>SUM(E72:E74)</f>
        <v>47000.1</v>
      </c>
      <c r="F71" s="56">
        <f>SUM(F72:F74)</f>
        <v>207999.9</v>
      </c>
      <c r="G71" s="67">
        <f>SUM(G72:G74)</f>
        <v>19225</v>
      </c>
      <c r="H71" s="109"/>
      <c r="I71" s="109"/>
      <c r="J71" s="177"/>
      <c r="K71" s="168"/>
    </row>
    <row r="72" spans="1:11" ht="15.5" x14ac:dyDescent="0.35">
      <c r="A72" s="368"/>
      <c r="B72" s="50" t="s">
        <v>34</v>
      </c>
      <c r="C72" s="110">
        <v>205000</v>
      </c>
      <c r="D72" s="110">
        <v>205000</v>
      </c>
      <c r="E72" s="111">
        <v>47000.1</v>
      </c>
      <c r="F72" s="59">
        <f>SUM(D72-E72)</f>
        <v>157999.9</v>
      </c>
      <c r="G72" s="60">
        <v>19225</v>
      </c>
      <c r="H72" s="71">
        <f>SUM(E72/D72*100)</f>
        <v>22.926878048780488</v>
      </c>
      <c r="I72" s="68">
        <f t="shared" ref="I72:J77" si="10">SUM(F72/D72*100)</f>
        <v>77.07312195121952</v>
      </c>
      <c r="J72" s="171">
        <f t="shared" si="10"/>
        <v>40.904168289003643</v>
      </c>
      <c r="K72" s="166">
        <f>(D72*100)/$D$77</f>
        <v>0.26825193054355329</v>
      </c>
    </row>
    <row r="73" spans="1:11" ht="15.5" x14ac:dyDescent="0.35">
      <c r="A73" s="368"/>
      <c r="B73" s="51" t="s">
        <v>78</v>
      </c>
      <c r="C73" s="112">
        <v>0</v>
      </c>
      <c r="D73" s="112">
        <v>0</v>
      </c>
      <c r="E73" s="113">
        <v>0</v>
      </c>
      <c r="F73" s="59">
        <f>SUM(D73-E73)</f>
        <v>0</v>
      </c>
      <c r="G73" s="114">
        <v>0</v>
      </c>
      <c r="H73" s="71" t="e">
        <f>SUM(E73/D73*100)</f>
        <v>#DIV/0!</v>
      </c>
      <c r="I73" s="68" t="e">
        <f t="shared" si="10"/>
        <v>#DIV/0!</v>
      </c>
      <c r="J73" s="171" t="e">
        <f t="shared" si="10"/>
        <v>#DIV/0!</v>
      </c>
      <c r="K73" s="176"/>
    </row>
    <row r="74" spans="1:11" ht="16" thickBot="1" x14ac:dyDescent="0.4">
      <c r="A74" s="367"/>
      <c r="B74" s="35" t="s">
        <v>30</v>
      </c>
      <c r="C74" s="72">
        <v>50000</v>
      </c>
      <c r="D74" s="72">
        <v>50000</v>
      </c>
      <c r="E74" s="75">
        <v>0</v>
      </c>
      <c r="F74" s="72">
        <f>SUM(D74-E74)</f>
        <v>50000</v>
      </c>
      <c r="G74" s="115">
        <v>0</v>
      </c>
      <c r="H74" s="61">
        <f>SUM(E74/D74*100)</f>
        <v>0</v>
      </c>
      <c r="I74" s="74">
        <f t="shared" si="10"/>
        <v>100</v>
      </c>
      <c r="J74" s="175" t="e">
        <f t="shared" si="10"/>
        <v>#DIV/0!</v>
      </c>
      <c r="K74" s="169">
        <f>SUM(D74/D77)*100</f>
        <v>6.5427300132573973E-2</v>
      </c>
    </row>
    <row r="75" spans="1:11" ht="16" thickBot="1" x14ac:dyDescent="0.4">
      <c r="A75" s="366">
        <v>104</v>
      </c>
      <c r="B75" s="117" t="s">
        <v>67</v>
      </c>
      <c r="C75" s="125">
        <v>0</v>
      </c>
      <c r="D75" s="126">
        <v>0</v>
      </c>
      <c r="E75" s="127">
        <f>SUM(E76)</f>
        <v>5500000</v>
      </c>
      <c r="F75" s="118">
        <f>SUM(F76)</f>
        <v>222000</v>
      </c>
      <c r="G75" s="134">
        <f>SUM(G76)</f>
        <v>5278000</v>
      </c>
      <c r="H75" s="119"/>
      <c r="I75" s="120"/>
      <c r="J75" s="178"/>
      <c r="K75" s="179"/>
    </row>
    <row r="76" spans="1:11" ht="16" thickBot="1" x14ac:dyDescent="0.4">
      <c r="A76" s="367"/>
      <c r="B76" s="129" t="s">
        <v>29</v>
      </c>
      <c r="C76" s="130">
        <v>0</v>
      </c>
      <c r="D76" s="130">
        <v>0</v>
      </c>
      <c r="E76" s="78">
        <v>5500000</v>
      </c>
      <c r="F76" s="75">
        <f>SUM(E76-G76)</f>
        <v>222000</v>
      </c>
      <c r="G76" s="131">
        <v>5278000</v>
      </c>
      <c r="H76" s="89"/>
      <c r="I76" s="90"/>
      <c r="J76" s="174"/>
      <c r="K76" s="170"/>
    </row>
    <row r="77" spans="1:11" ht="15.5" thickBot="1" x14ac:dyDescent="0.4">
      <c r="A77" s="180" t="s">
        <v>22</v>
      </c>
      <c r="B77" s="193" t="s">
        <v>13</v>
      </c>
      <c r="C77" s="42">
        <f>SUM(C9+C12,C14,C17,C21,C27,C33,C35,C40,C44,C47,C50,C55,C60,C63,C67+C71)</f>
        <v>74867550</v>
      </c>
      <c r="D77" s="42">
        <f>SUM(D9+D12,D14,D17,D21,D27,D33,D35,D40,D44,D47,D50,D55,D60,D63,D67+D71)</f>
        <v>76420698.849999994</v>
      </c>
      <c r="E77" s="42">
        <f>SUM(E9,E12,E14,E17,E21,E27,E33,E35,E40,E44,E47,E50,E55,E60,E63,E67,E71,E75)</f>
        <v>49545959.479999997</v>
      </c>
      <c r="F77" s="42">
        <f>SUM(F9,F12,F14,F17,F21,F27,F33,F35,F40,F44,F47,F50,F55,F60,F63,F67,F71,F75)</f>
        <v>32596739.369999997</v>
      </c>
      <c r="G77" s="42">
        <f>SUM(G9+G12,G14,G17,G21,G27,G33,G35,G40,G44,G47,G50,G55,G60,G63,G67+G71+G76)</f>
        <v>42954189.269999996</v>
      </c>
      <c r="H77" s="181">
        <f>SUM(E77/D77*100)</f>
        <v>64.833167225086157</v>
      </c>
      <c r="I77" s="181">
        <f t="shared" si="10"/>
        <v>42.6543330020856</v>
      </c>
      <c r="J77" s="181">
        <f t="shared" si="10"/>
        <v>86.695645257085246</v>
      </c>
      <c r="K77" s="182">
        <f>SUM(K9:K74)</f>
        <v>100.10235479670045</v>
      </c>
    </row>
    <row r="78" spans="1:11" ht="18.5" x14ac:dyDescent="0.45">
      <c r="A78" s="55" t="s">
        <v>89</v>
      </c>
      <c r="B78" s="186"/>
      <c r="C78" s="187"/>
      <c r="D78" s="43"/>
      <c r="E78" s="43"/>
      <c r="F78" s="187"/>
      <c r="G78" s="43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331" t="s">
        <v>24</v>
      </c>
      <c r="B80" s="331"/>
      <c r="C80" s="331"/>
      <c r="D80" s="144"/>
      <c r="E80" s="142"/>
      <c r="F80" s="144"/>
      <c r="G80" s="144"/>
      <c r="H80" s="1"/>
      <c r="I80" s="1"/>
      <c r="J80" s="1"/>
      <c r="K80" s="1"/>
    </row>
    <row r="81" spans="4:4" x14ac:dyDescent="0.35">
      <c r="D81" s="140"/>
    </row>
  </sheetData>
  <mergeCells count="35">
    <mergeCell ref="A47:A49"/>
    <mergeCell ref="A75:A76"/>
    <mergeCell ref="A80:C80"/>
    <mergeCell ref="A50:A54"/>
    <mergeCell ref="A55:A59"/>
    <mergeCell ref="A60:A62"/>
    <mergeCell ref="A63:A66"/>
    <mergeCell ref="A67:A70"/>
    <mergeCell ref="A71:A74"/>
    <mergeCell ref="A40:A43"/>
    <mergeCell ref="A44:A46"/>
    <mergeCell ref="H7:H8"/>
    <mergeCell ref="A33:A34"/>
    <mergeCell ref="A35:A39"/>
    <mergeCell ref="A9:A11"/>
    <mergeCell ref="A12:A13"/>
    <mergeCell ref="A14:A16"/>
    <mergeCell ref="A27:A32"/>
    <mergeCell ref="A21:A26"/>
    <mergeCell ref="A17:A20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K7:K8"/>
    <mergeCell ref="I7:I8"/>
    <mergeCell ref="J7:J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1"/>
  <sheetViews>
    <sheetView topLeftCell="B1" workbookViewId="0">
      <selection activeCell="D8" sqref="D8"/>
    </sheetView>
  </sheetViews>
  <sheetFormatPr defaultRowHeight="14.5" x14ac:dyDescent="0.35"/>
  <cols>
    <col min="1" max="1" width="7.90625" customWidth="1"/>
    <col min="2" max="2" width="53.81640625" customWidth="1"/>
    <col min="3" max="3" width="17" customWidth="1"/>
    <col min="4" max="4" width="18.90625" customWidth="1"/>
    <col min="5" max="5" width="15.81640625" customWidth="1"/>
    <col min="6" max="6" width="15.54296875" customWidth="1"/>
    <col min="7" max="7" width="17.90625" customWidth="1"/>
  </cols>
  <sheetData>
    <row r="1" spans="1:11" ht="15" x14ac:dyDescent="0.35">
      <c r="A1" s="393" t="s">
        <v>15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5" x14ac:dyDescent="0.35">
      <c r="A2" s="393" t="s">
        <v>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1" ht="15" x14ac:dyDescent="0.35">
      <c r="A3" s="393" t="s">
        <v>71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</row>
    <row r="4" spans="1:11" ht="12" customHeight="1" x14ac:dyDescent="0.35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spans="1:11" ht="16" thickBot="1" x14ac:dyDescent="0.4">
      <c r="A5" s="192" t="s">
        <v>91</v>
      </c>
      <c r="B5" s="192"/>
      <c r="C5" s="161"/>
      <c r="D5" s="161"/>
      <c r="E5" s="161" t="s">
        <v>84</v>
      </c>
      <c r="F5" s="162"/>
      <c r="G5" s="162"/>
      <c r="H5" s="161"/>
      <c r="I5" s="161"/>
      <c r="J5" s="161"/>
      <c r="K5" s="162" t="s">
        <v>0</v>
      </c>
    </row>
    <row r="6" spans="1:11" ht="15.5" thickBot="1" x14ac:dyDescent="0.4">
      <c r="A6" s="380" t="s">
        <v>1</v>
      </c>
      <c r="B6" s="383" t="s">
        <v>2</v>
      </c>
      <c r="C6" s="386"/>
      <c r="D6" s="386"/>
      <c r="E6" s="386"/>
      <c r="F6" s="386"/>
      <c r="G6" s="387"/>
      <c r="H6" s="388" t="s">
        <v>10</v>
      </c>
      <c r="I6" s="389"/>
      <c r="J6" s="390"/>
      <c r="K6" s="391"/>
    </row>
    <row r="7" spans="1:11" ht="15" x14ac:dyDescent="0.35">
      <c r="A7" s="381"/>
      <c r="B7" s="384"/>
      <c r="C7" s="392" t="s">
        <v>17</v>
      </c>
      <c r="D7" s="348"/>
      <c r="E7" s="348" t="s">
        <v>79</v>
      </c>
      <c r="F7" s="348" t="s">
        <v>18</v>
      </c>
      <c r="G7" s="374" t="s">
        <v>19</v>
      </c>
      <c r="H7" s="376" t="s">
        <v>11</v>
      </c>
      <c r="I7" s="378" t="s">
        <v>12</v>
      </c>
      <c r="J7" s="378" t="s">
        <v>20</v>
      </c>
      <c r="K7" s="372" t="s">
        <v>14</v>
      </c>
    </row>
    <row r="8" spans="1:11" ht="31.75" customHeight="1" thickBot="1" x14ac:dyDescent="0.4">
      <c r="A8" s="382"/>
      <c r="B8" s="385"/>
      <c r="C8" s="195" t="s">
        <v>16</v>
      </c>
      <c r="D8" s="164" t="s">
        <v>80</v>
      </c>
      <c r="E8" s="349"/>
      <c r="F8" s="349"/>
      <c r="G8" s="375"/>
      <c r="H8" s="377"/>
      <c r="I8" s="379"/>
      <c r="J8" s="379"/>
      <c r="K8" s="373"/>
    </row>
    <row r="9" spans="1:11" ht="16" thickBot="1" x14ac:dyDescent="0.4">
      <c r="A9" s="366">
        <v>801</v>
      </c>
      <c r="B9" s="25" t="s">
        <v>44</v>
      </c>
      <c r="C9" s="56">
        <f>SUM(C10:C11)</f>
        <v>63342000</v>
      </c>
      <c r="D9" s="56">
        <f>SUM(D10:D11)</f>
        <v>63342000</v>
      </c>
      <c r="E9" s="56">
        <f>SUM(E10:E11)</f>
        <v>38436165.759999998</v>
      </c>
      <c r="F9" s="56">
        <f>SUM(F10:F11)</f>
        <v>24905834.240000002</v>
      </c>
      <c r="G9" s="56">
        <f>SUM(G10:G11)</f>
        <v>35931952.899999999</v>
      </c>
      <c r="H9" s="57"/>
      <c r="I9" s="57"/>
      <c r="J9" s="57"/>
      <c r="K9" s="165"/>
    </row>
    <row r="10" spans="1:11" ht="16" thickBot="1" x14ac:dyDescent="0.4">
      <c r="A10" s="368"/>
      <c r="B10" s="44" t="s">
        <v>27</v>
      </c>
      <c r="C10" s="58">
        <v>0</v>
      </c>
      <c r="D10" s="58">
        <v>0</v>
      </c>
      <c r="E10" s="58">
        <v>0</v>
      </c>
      <c r="F10" s="59">
        <v>0</v>
      </c>
      <c r="G10" s="60">
        <v>0</v>
      </c>
      <c r="H10" s="61" t="e">
        <f>SUM(E10/D10*100)</f>
        <v>#DIV/0!</v>
      </c>
      <c r="I10" s="61" t="e">
        <f>SUM(F10/D10*100)</f>
        <v>#DIV/0!</v>
      </c>
      <c r="J10" s="71" t="e">
        <f>SUM(G10/E10*100)</f>
        <v>#DIV/0!</v>
      </c>
      <c r="K10" s="166">
        <f>(D10*100)/$D$77</f>
        <v>0</v>
      </c>
    </row>
    <row r="11" spans="1:11" ht="16" thickBot="1" x14ac:dyDescent="0.4">
      <c r="A11" s="367"/>
      <c r="B11" s="45" t="s">
        <v>26</v>
      </c>
      <c r="C11" s="62">
        <v>63342000</v>
      </c>
      <c r="D11" s="62">
        <v>63342000</v>
      </c>
      <c r="E11" s="63">
        <v>38436165.759999998</v>
      </c>
      <c r="F11" s="62">
        <f>SUM(D11-E11)</f>
        <v>24905834.240000002</v>
      </c>
      <c r="G11" s="64">
        <v>35931952.899999999</v>
      </c>
      <c r="H11" s="65">
        <f>SUM(E11/D11*100)</f>
        <v>60.680379148116572</v>
      </c>
      <c r="I11" s="65">
        <f>SUM(F11/D11*100)</f>
        <v>39.319620851883428</v>
      </c>
      <c r="J11" s="146">
        <f>SUM(G11/E11*100)</f>
        <v>93.484748516184979</v>
      </c>
      <c r="K11" s="167">
        <v>81.81</v>
      </c>
    </row>
    <row r="12" spans="1:11" ht="16" thickBot="1" x14ac:dyDescent="0.4">
      <c r="A12" s="366">
        <v>803</v>
      </c>
      <c r="B12" s="53" t="s">
        <v>4</v>
      </c>
      <c r="C12" s="66">
        <v>0</v>
      </c>
      <c r="D12" s="66">
        <v>0</v>
      </c>
      <c r="E12" s="66">
        <v>0</v>
      </c>
      <c r="F12" s="66">
        <v>0</v>
      </c>
      <c r="G12" s="67">
        <f>SUM(G13)</f>
        <v>0</v>
      </c>
      <c r="H12" s="57" t="e">
        <f>SUM(I13)</f>
        <v>#DIV/0!</v>
      </c>
      <c r="I12" s="57" t="e">
        <f>SUM(J13)</f>
        <v>#DIV/0!</v>
      </c>
      <c r="J12" s="57" t="e">
        <f>SUM(J13)</f>
        <v>#DIV/0!</v>
      </c>
      <c r="K12" s="168">
        <f>SUM(K13)</f>
        <v>0</v>
      </c>
    </row>
    <row r="13" spans="1:11" ht="16" thickBot="1" x14ac:dyDescent="0.4">
      <c r="A13" s="368"/>
      <c r="B13" s="34" t="s">
        <v>26</v>
      </c>
      <c r="C13" s="60">
        <v>0</v>
      </c>
      <c r="D13" s="60">
        <v>0</v>
      </c>
      <c r="E13" s="60">
        <v>0</v>
      </c>
      <c r="F13" s="59">
        <f>SUM(D13-E13)</f>
        <v>0</v>
      </c>
      <c r="G13" s="60">
        <v>0</v>
      </c>
      <c r="H13" s="68" t="e">
        <f>SUM(E13/D13*100)</f>
        <v>#DIV/0!</v>
      </c>
      <c r="I13" s="68" t="e">
        <f>SUM(F13/D13*100)</f>
        <v>#DIV/0!</v>
      </c>
      <c r="J13" s="71" t="e">
        <f>SUM(G13/E13*100)</f>
        <v>#DIV/0!</v>
      </c>
      <c r="K13" s="166">
        <f>(D13*100)/$D$77</f>
        <v>0</v>
      </c>
    </row>
    <row r="14" spans="1:11" ht="16" thickBot="1" x14ac:dyDescent="0.4">
      <c r="A14" s="366">
        <v>804</v>
      </c>
      <c r="B14" s="25" t="s">
        <v>5</v>
      </c>
      <c r="C14" s="56">
        <f>SUM(C15:C16)</f>
        <v>280000</v>
      </c>
      <c r="D14" s="56">
        <f>SUM(D15:D16)</f>
        <v>290000</v>
      </c>
      <c r="E14" s="56">
        <f>SUM(E15:E16)</f>
        <v>73110.63</v>
      </c>
      <c r="F14" s="56">
        <f>SUM(F15:F16)</f>
        <v>216889.37</v>
      </c>
      <c r="G14" s="69">
        <f>SUM(G15:G16)</f>
        <v>62715.63</v>
      </c>
      <c r="H14" s="70"/>
      <c r="I14" s="57"/>
      <c r="J14" s="57"/>
      <c r="K14" s="168"/>
    </row>
    <row r="15" spans="1:11" ht="15.5" x14ac:dyDescent="0.35">
      <c r="A15" s="368"/>
      <c r="B15" s="34" t="s">
        <v>26</v>
      </c>
      <c r="C15" s="59">
        <v>0</v>
      </c>
      <c r="D15" s="59">
        <v>0</v>
      </c>
      <c r="E15" s="60">
        <v>0</v>
      </c>
      <c r="F15" s="59">
        <f>SUM(D15-E15)</f>
        <v>0</v>
      </c>
      <c r="G15" s="60">
        <v>0</v>
      </c>
      <c r="H15" s="71" t="e">
        <f>SUM(E15/D15*100)</f>
        <v>#DIV/0!</v>
      </c>
      <c r="I15" s="71" t="e">
        <f>SUM(F15/D15*100)</f>
        <v>#DIV/0!</v>
      </c>
      <c r="J15" s="71" t="e">
        <f>SUM(G15/E15*100)</f>
        <v>#DIV/0!</v>
      </c>
      <c r="K15" s="166">
        <f>(D15*100)/$D$77</f>
        <v>0</v>
      </c>
    </row>
    <row r="16" spans="1:11" ht="16" thickBot="1" x14ac:dyDescent="0.4">
      <c r="A16" s="367"/>
      <c r="B16" s="35" t="s">
        <v>28</v>
      </c>
      <c r="C16" s="72">
        <v>280000</v>
      </c>
      <c r="D16" s="72">
        <v>290000</v>
      </c>
      <c r="E16" s="73">
        <v>73110.63</v>
      </c>
      <c r="F16" s="62">
        <f>SUM(D16-E16)</f>
        <v>216889.37</v>
      </c>
      <c r="G16" s="73">
        <v>62715.63</v>
      </c>
      <c r="H16" s="74">
        <f>SUM(E16/D16*100)</f>
        <v>25.210562068965519</v>
      </c>
      <c r="I16" s="74">
        <f>SUM(F16/D16*100)</f>
        <v>74.789437931034485</v>
      </c>
      <c r="J16" s="74">
        <f>SUM(G16/E16*100)</f>
        <v>85.781821330222414</v>
      </c>
      <c r="K16" s="169">
        <v>0.4</v>
      </c>
    </row>
    <row r="17" spans="1:11" ht="16" thickBot="1" x14ac:dyDescent="0.4">
      <c r="A17" s="366">
        <v>802</v>
      </c>
      <c r="B17" s="25" t="s">
        <v>21</v>
      </c>
      <c r="C17" s="67">
        <f>SUM(C18:C20)</f>
        <v>7063480</v>
      </c>
      <c r="D17" s="56">
        <f>SUM(D18:D20)</f>
        <v>7708910.7400000002</v>
      </c>
      <c r="E17" s="56">
        <f>SUM(E18:E20)</f>
        <v>6286027.21</v>
      </c>
      <c r="F17" s="56">
        <f>SUM(F18:F20)</f>
        <v>1422883.5299999998</v>
      </c>
      <c r="G17" s="67">
        <f>SUM(G18:G20)</f>
        <v>5731515.5700000003</v>
      </c>
      <c r="H17" s="57"/>
      <c r="I17" s="57"/>
      <c r="J17" s="57"/>
      <c r="K17" s="168"/>
    </row>
    <row r="18" spans="1:11" ht="15.5" x14ac:dyDescent="0.35">
      <c r="A18" s="368"/>
      <c r="B18" s="34" t="s">
        <v>26</v>
      </c>
      <c r="C18" s="52">
        <v>2889480</v>
      </c>
      <c r="D18" s="52">
        <v>2889480</v>
      </c>
      <c r="E18" s="60">
        <v>1781495.34</v>
      </c>
      <c r="F18" s="62">
        <f>SUM(D18-E18)</f>
        <v>1107984.6599999999</v>
      </c>
      <c r="G18" s="60">
        <v>1707649.83</v>
      </c>
      <c r="H18" s="68">
        <f>SUM(E18/D18*100)</f>
        <v>61.654530919058104</v>
      </c>
      <c r="I18" s="68">
        <f t="shared" ref="I18:J20" si="0">SUM(F18/D18*100)</f>
        <v>38.345469080941896</v>
      </c>
      <c r="J18" s="68">
        <f t="shared" si="0"/>
        <v>95.854858087925166</v>
      </c>
      <c r="K18" s="166">
        <v>4.5</v>
      </c>
    </row>
    <row r="19" spans="1:11" ht="16" thickBot="1" x14ac:dyDescent="0.4">
      <c r="A19" s="368"/>
      <c r="B19" s="47" t="s">
        <v>58</v>
      </c>
      <c r="C19" s="80">
        <v>0</v>
      </c>
      <c r="D19" s="80">
        <v>645430.74</v>
      </c>
      <c r="E19" s="81">
        <v>589051.66</v>
      </c>
      <c r="F19" s="62">
        <f>SUM(D19-E19)</f>
        <v>56379.079999999958</v>
      </c>
      <c r="G19" s="81">
        <v>502661.32</v>
      </c>
      <c r="H19" s="61">
        <f>SUM(E19/D19*100)</f>
        <v>91.264890792155342</v>
      </c>
      <c r="I19" s="61">
        <f t="shared" si="0"/>
        <v>8.7351092078446637</v>
      </c>
      <c r="J19" s="61">
        <f t="shared" si="0"/>
        <v>85.333996002999129</v>
      </c>
      <c r="K19" s="169">
        <f>(D19*100)/$D$77</f>
        <v>0.84457581481538635</v>
      </c>
    </row>
    <row r="20" spans="1:11" ht="16" thickBot="1" x14ac:dyDescent="0.4">
      <c r="A20" s="367"/>
      <c r="B20" s="46" t="s">
        <v>27</v>
      </c>
      <c r="C20" s="76">
        <v>4174000</v>
      </c>
      <c r="D20" s="76">
        <v>4174000</v>
      </c>
      <c r="E20" s="77">
        <v>3915480.21</v>
      </c>
      <c r="F20" s="62">
        <f>SUM(D20-E20)</f>
        <v>258519.79000000004</v>
      </c>
      <c r="G20" s="77">
        <v>3521204.42</v>
      </c>
      <c r="H20" s="74">
        <f>SUM(E20/D20*100)</f>
        <v>93.80642573071394</v>
      </c>
      <c r="I20" s="74">
        <f t="shared" si="0"/>
        <v>6.1935742692860574</v>
      </c>
      <c r="J20" s="74">
        <f t="shared" si="0"/>
        <v>89.930333730380426</v>
      </c>
      <c r="K20" s="170">
        <v>4.2699999999999996</v>
      </c>
    </row>
    <row r="21" spans="1:11" ht="16" thickBot="1" x14ac:dyDescent="0.4">
      <c r="A21" s="366">
        <v>37</v>
      </c>
      <c r="B21" s="25" t="s">
        <v>74</v>
      </c>
      <c r="C21" s="67">
        <f>SUM(C22:C26)</f>
        <v>751980</v>
      </c>
      <c r="D21" s="56">
        <f>SUM(D22:D26)</f>
        <v>818510.78</v>
      </c>
      <c r="E21" s="56">
        <f>SUM(E22:E26)</f>
        <v>307725.66000000003</v>
      </c>
      <c r="F21" s="56">
        <f>SUM(F22:F26)</f>
        <v>510785.12</v>
      </c>
      <c r="G21" s="67">
        <f>SUM(G22:G26)</f>
        <v>227617.38</v>
      </c>
      <c r="H21" s="57"/>
      <c r="I21" s="57"/>
      <c r="J21" s="57"/>
      <c r="K21" s="168"/>
    </row>
    <row r="22" spans="1:11" ht="15.5" x14ac:dyDescent="0.35">
      <c r="A22" s="368"/>
      <c r="B22" s="34" t="s">
        <v>28</v>
      </c>
      <c r="C22" s="52">
        <v>520000</v>
      </c>
      <c r="D22" s="52">
        <v>520000</v>
      </c>
      <c r="E22" s="60">
        <v>196785.34</v>
      </c>
      <c r="F22" s="62">
        <f>SUM(D22-E22)</f>
        <v>323214.66000000003</v>
      </c>
      <c r="G22" s="60">
        <v>119081.46</v>
      </c>
      <c r="H22" s="68">
        <f>SUM(E22/D22*100)</f>
        <v>37.843334615384613</v>
      </c>
      <c r="I22" s="68">
        <f t="shared" ref="I22:J26" si="1">SUM(F22/D22*100)</f>
        <v>62.156665384615394</v>
      </c>
      <c r="J22" s="171">
        <f t="shared" si="1"/>
        <v>60.513379706028914</v>
      </c>
      <c r="K22" s="166">
        <f>(D22*100)/$D$77</f>
        <v>0.6804439213787693</v>
      </c>
    </row>
    <row r="23" spans="1:11" ht="15.5" x14ac:dyDescent="0.35">
      <c r="A23" s="368"/>
      <c r="B23" s="48" t="s">
        <v>75</v>
      </c>
      <c r="C23" s="62">
        <v>100000</v>
      </c>
      <c r="D23" s="62">
        <v>50000</v>
      </c>
      <c r="E23" s="64">
        <v>0</v>
      </c>
      <c r="F23" s="62">
        <f>SUM(D23-E23)</f>
        <v>50000</v>
      </c>
      <c r="G23" s="64">
        <v>0</v>
      </c>
      <c r="H23" s="82">
        <f>SUM(E23/D23*100)</f>
        <v>0</v>
      </c>
      <c r="I23" s="83">
        <f t="shared" si="1"/>
        <v>100</v>
      </c>
      <c r="J23" s="172" t="e">
        <f t="shared" si="1"/>
        <v>#DIV/0!</v>
      </c>
      <c r="K23" s="173">
        <f>(D23*100)/$D$77</f>
        <v>6.5427300132573973E-2</v>
      </c>
    </row>
    <row r="24" spans="1:11" ht="16" thickBot="1" x14ac:dyDescent="0.4">
      <c r="A24" s="368"/>
      <c r="B24" s="48" t="s">
        <v>69</v>
      </c>
      <c r="C24" s="84">
        <v>0</v>
      </c>
      <c r="D24" s="84">
        <v>89594.28</v>
      </c>
      <c r="E24" s="64">
        <v>62457.42</v>
      </c>
      <c r="F24" s="62">
        <f>SUM(D24-E24)</f>
        <v>27136.86</v>
      </c>
      <c r="G24" s="64">
        <v>62457.42</v>
      </c>
      <c r="H24" s="146">
        <f>SUM(E24/D24*100)</f>
        <v>69.711392289775645</v>
      </c>
      <c r="I24" s="147">
        <f t="shared" si="1"/>
        <v>30.288607710224358</v>
      </c>
      <c r="J24" s="114">
        <f t="shared" si="1"/>
        <v>100</v>
      </c>
      <c r="K24" s="170">
        <f>(D24*100)/$D$77</f>
        <v>0.11723823695443739</v>
      </c>
    </row>
    <row r="25" spans="1:11" ht="16" thickBot="1" x14ac:dyDescent="0.4">
      <c r="A25" s="368"/>
      <c r="B25" s="47" t="s">
        <v>76</v>
      </c>
      <c r="C25" s="80">
        <v>0</v>
      </c>
      <c r="D25" s="80">
        <v>26936.5</v>
      </c>
      <c r="E25" s="81">
        <v>26936.5</v>
      </c>
      <c r="F25" s="59">
        <f>SUM(D25-E25)</f>
        <v>0</v>
      </c>
      <c r="G25" s="81">
        <v>26936.5</v>
      </c>
      <c r="H25" s="82">
        <f>SUM(E25/D25*100)</f>
        <v>100</v>
      </c>
      <c r="I25" s="83">
        <f t="shared" si="1"/>
        <v>0</v>
      </c>
      <c r="J25" s="81">
        <f t="shared" si="1"/>
        <v>100</v>
      </c>
      <c r="K25" s="169">
        <f>(D25*100)/$D$77</f>
        <v>3.5247649400421577E-2</v>
      </c>
    </row>
    <row r="26" spans="1:11" ht="16" thickBot="1" x14ac:dyDescent="0.4">
      <c r="A26" s="367"/>
      <c r="B26" s="46" t="s">
        <v>33</v>
      </c>
      <c r="C26" s="76">
        <v>131980</v>
      </c>
      <c r="D26" s="76">
        <v>131980</v>
      </c>
      <c r="E26" s="77">
        <v>21546.400000000001</v>
      </c>
      <c r="F26" s="76">
        <f>SUM(D26-E26)</f>
        <v>110433.60000000001</v>
      </c>
      <c r="G26" s="77">
        <v>19142</v>
      </c>
      <c r="H26" s="89">
        <f>SUM(E26/D26*100)</f>
        <v>16.325503864221851</v>
      </c>
      <c r="I26" s="90">
        <f t="shared" si="1"/>
        <v>83.674496135778156</v>
      </c>
      <c r="J26" s="174">
        <f t="shared" si="1"/>
        <v>88.840827237960866</v>
      </c>
      <c r="K26" s="170">
        <f>(D26*100)/$D$77</f>
        <v>0.17270190142994224</v>
      </c>
    </row>
    <row r="27" spans="1:11" ht="16" thickBot="1" x14ac:dyDescent="0.4">
      <c r="A27" s="366">
        <v>38</v>
      </c>
      <c r="B27" s="25" t="s">
        <v>59</v>
      </c>
      <c r="C27" s="67">
        <f>SUM(C28:C32)</f>
        <v>155090</v>
      </c>
      <c r="D27" s="56">
        <f>SUM(D28:D32)</f>
        <v>534715.68999999994</v>
      </c>
      <c r="E27" s="67">
        <f>SUM(E28:E32)</f>
        <v>160820.18</v>
      </c>
      <c r="F27" s="56">
        <f>SUM(F28:F32)</f>
        <v>373895.51</v>
      </c>
      <c r="G27" s="67">
        <f>SUM(G28:G32)</f>
        <v>155122.07</v>
      </c>
      <c r="H27" s="57"/>
      <c r="I27" s="57"/>
      <c r="J27" s="57"/>
      <c r="K27" s="168"/>
    </row>
    <row r="28" spans="1:11" ht="15.5" x14ac:dyDescent="0.35">
      <c r="A28" s="368"/>
      <c r="B28" s="34" t="s">
        <v>30</v>
      </c>
      <c r="C28" s="52">
        <v>150000</v>
      </c>
      <c r="D28" s="52">
        <v>150000</v>
      </c>
      <c r="E28" s="60">
        <v>0</v>
      </c>
      <c r="F28" s="52">
        <f t="shared" ref="F28:F39" si="2">SUM(D28-E28)</f>
        <v>150000</v>
      </c>
      <c r="G28" s="60">
        <v>0</v>
      </c>
      <c r="H28" s="71">
        <f>SUM(E28/D28*100)</f>
        <v>0</v>
      </c>
      <c r="I28" s="68">
        <f t="shared" ref="I28:J32" si="3">SUM(F28/D28*100)</f>
        <v>100</v>
      </c>
      <c r="J28" s="171" t="e">
        <f t="shared" si="3"/>
        <v>#DIV/0!</v>
      </c>
      <c r="K28" s="166">
        <f>(D28*100)/$D$77</f>
        <v>0.19628190039772192</v>
      </c>
    </row>
    <row r="29" spans="1:11" ht="15.5" x14ac:dyDescent="0.35">
      <c r="A29" s="368"/>
      <c r="B29" s="47" t="s">
        <v>32</v>
      </c>
      <c r="C29" s="79">
        <v>1000</v>
      </c>
      <c r="D29" s="80">
        <v>1000</v>
      </c>
      <c r="E29" s="81">
        <v>861.93</v>
      </c>
      <c r="F29" s="79">
        <f t="shared" si="2"/>
        <v>138.07000000000005</v>
      </c>
      <c r="G29" s="81">
        <v>861.93</v>
      </c>
      <c r="H29" s="82">
        <f>SUM(E29/D29*100)</f>
        <v>86.192999999999998</v>
      </c>
      <c r="I29" s="83">
        <f t="shared" si="3"/>
        <v>13.807000000000006</v>
      </c>
      <c r="J29" s="172">
        <f t="shared" si="3"/>
        <v>100</v>
      </c>
      <c r="K29" s="173">
        <f>(D29*100)/$D$77</f>
        <v>1.3085460026514794E-3</v>
      </c>
    </row>
    <row r="30" spans="1:11" ht="15.5" x14ac:dyDescent="0.35">
      <c r="A30" s="368"/>
      <c r="B30" s="48" t="s">
        <v>69</v>
      </c>
      <c r="C30" s="84">
        <v>0</v>
      </c>
      <c r="D30" s="84">
        <v>229625.69</v>
      </c>
      <c r="E30" s="64">
        <v>9958.25</v>
      </c>
      <c r="F30" s="79">
        <f t="shared" si="2"/>
        <v>219667.44</v>
      </c>
      <c r="G30" s="81">
        <v>4260.1400000000003</v>
      </c>
      <c r="H30" s="85">
        <f>SUM(E30/D30*100)</f>
        <v>4.3367316609914157</v>
      </c>
      <c r="I30" s="65">
        <f t="shared" si="3"/>
        <v>95.663268339008596</v>
      </c>
      <c r="J30" s="172">
        <f t="shared" si="3"/>
        <v>42.780006527251281</v>
      </c>
      <c r="K30" s="167">
        <f>(D30*100)/$D$77</f>
        <v>0.30047577875558779</v>
      </c>
    </row>
    <row r="31" spans="1:11" ht="15.5" x14ac:dyDescent="0.35">
      <c r="A31" s="368"/>
      <c r="B31" s="48" t="s">
        <v>52</v>
      </c>
      <c r="C31" s="84">
        <v>0</v>
      </c>
      <c r="D31" s="84">
        <v>0</v>
      </c>
      <c r="E31" s="64">
        <v>0</v>
      </c>
      <c r="F31" s="59">
        <f>SUM(D31-E31)</f>
        <v>0</v>
      </c>
      <c r="G31" s="64">
        <v>0</v>
      </c>
      <c r="H31" s="85" t="e">
        <f>SUM(E31/D31*100)</f>
        <v>#DIV/0!</v>
      </c>
      <c r="I31" s="65" t="e">
        <f t="shared" si="3"/>
        <v>#DIV/0!</v>
      </c>
      <c r="J31" s="172" t="e">
        <f t="shared" si="3"/>
        <v>#DIV/0!</v>
      </c>
      <c r="K31" s="167">
        <f>(D31*100)/$D$77</f>
        <v>0</v>
      </c>
    </row>
    <row r="32" spans="1:11" ht="16" thickBot="1" x14ac:dyDescent="0.4">
      <c r="A32" s="367"/>
      <c r="B32" s="35" t="s">
        <v>26</v>
      </c>
      <c r="C32" s="72">
        <v>4090</v>
      </c>
      <c r="D32" s="72">
        <v>154090</v>
      </c>
      <c r="E32" s="73">
        <v>150000</v>
      </c>
      <c r="F32" s="75">
        <f t="shared" si="2"/>
        <v>4090</v>
      </c>
      <c r="G32" s="73">
        <v>150000</v>
      </c>
      <c r="H32" s="61">
        <f>SUM(E32/D32*100)</f>
        <v>97.345707054318908</v>
      </c>
      <c r="I32" s="74">
        <f t="shared" si="3"/>
        <v>2.6542929456810955</v>
      </c>
      <c r="J32" s="175">
        <f t="shared" si="3"/>
        <v>100</v>
      </c>
      <c r="K32" s="169">
        <f>(D32*100)/$D$77</f>
        <v>0.20163385354856647</v>
      </c>
    </row>
    <row r="33" spans="1:11" ht="16" thickBot="1" x14ac:dyDescent="0.4">
      <c r="A33" s="366">
        <v>92</v>
      </c>
      <c r="B33" s="25" t="s">
        <v>42</v>
      </c>
      <c r="C33" s="56">
        <f>SUM(C34)</f>
        <v>100000</v>
      </c>
      <c r="D33" s="133">
        <v>0</v>
      </c>
      <c r="E33" s="67">
        <f>SUM(E34)</f>
        <v>0</v>
      </c>
      <c r="F33" s="86">
        <f t="shared" si="2"/>
        <v>0</v>
      </c>
      <c r="G33" s="67">
        <f>SUM(G34)</f>
        <v>0</v>
      </c>
      <c r="H33" s="57"/>
      <c r="I33" s="57"/>
      <c r="J33" s="57"/>
      <c r="K33" s="168"/>
    </row>
    <row r="34" spans="1:11" ht="16" thickBot="1" x14ac:dyDescent="0.4">
      <c r="A34" s="367"/>
      <c r="B34" s="46" t="s">
        <v>30</v>
      </c>
      <c r="C34" s="76">
        <v>100000</v>
      </c>
      <c r="D34" s="88">
        <v>0</v>
      </c>
      <c r="E34" s="87">
        <v>0</v>
      </c>
      <c r="F34" s="59">
        <f>SUM(D34-E34)</f>
        <v>0</v>
      </c>
      <c r="G34" s="88">
        <v>0</v>
      </c>
      <c r="H34" s="89" t="e">
        <f>SUM(E34/D34*100)</f>
        <v>#DIV/0!</v>
      </c>
      <c r="I34" s="90" t="e">
        <f>SUM(F34/D34*100)</f>
        <v>#DIV/0!</v>
      </c>
      <c r="J34" s="174" t="e">
        <f>SUM(G34/E34*100)</f>
        <v>#DIV/0!</v>
      </c>
      <c r="K34" s="170">
        <f>(D34*100)/$D$77</f>
        <v>0</v>
      </c>
    </row>
    <row r="35" spans="1:11" ht="16" thickBot="1" x14ac:dyDescent="0.4">
      <c r="A35" s="366">
        <v>39</v>
      </c>
      <c r="B35" s="25" t="s">
        <v>41</v>
      </c>
      <c r="C35" s="91">
        <f>SUM(C36+C39)</f>
        <v>300000</v>
      </c>
      <c r="D35" s="67">
        <f>SUM(D36:D39)</f>
        <v>250000</v>
      </c>
      <c r="E35" s="67">
        <f>SUM(E36:E39)</f>
        <v>61000</v>
      </c>
      <c r="F35" s="92">
        <f>SUM(F36,F39)</f>
        <v>189000</v>
      </c>
      <c r="G35" s="67">
        <f>SUM(G36:G39)</f>
        <v>39485</v>
      </c>
      <c r="H35" s="57"/>
      <c r="I35" s="57"/>
      <c r="J35" s="57"/>
      <c r="K35" s="168"/>
    </row>
    <row r="36" spans="1:11" ht="16" thickBot="1" x14ac:dyDescent="0.4">
      <c r="A36" s="368"/>
      <c r="B36" s="51" t="s">
        <v>28</v>
      </c>
      <c r="C36" s="153">
        <v>200000</v>
      </c>
      <c r="D36" s="153">
        <v>200000</v>
      </c>
      <c r="E36" s="113">
        <v>61000</v>
      </c>
      <c r="F36" s="79">
        <f t="shared" si="2"/>
        <v>139000</v>
      </c>
      <c r="G36" s="156">
        <v>39485</v>
      </c>
      <c r="H36" s="146">
        <f>SUM(E36/D36*100)</f>
        <v>30.5</v>
      </c>
      <c r="I36" s="147">
        <f t="shared" ref="I36:J39" si="4">SUM(F36/D36*100)</f>
        <v>69.5</v>
      </c>
      <c r="J36" s="174">
        <f t="shared" si="4"/>
        <v>64.729508196721312</v>
      </c>
      <c r="K36" s="170">
        <f>(D36*100)/$D$77</f>
        <v>0.26170920053029589</v>
      </c>
    </row>
    <row r="37" spans="1:11" ht="15.5" x14ac:dyDescent="0.35">
      <c r="A37" s="368"/>
      <c r="B37" s="150" t="s">
        <v>58</v>
      </c>
      <c r="C37" s="151">
        <v>0</v>
      </c>
      <c r="D37" s="151">
        <v>0</v>
      </c>
      <c r="E37" s="154">
        <v>0</v>
      </c>
      <c r="F37" s="59">
        <f>SUM(D37-E37)</f>
        <v>0</v>
      </c>
      <c r="G37" s="157">
        <v>0</v>
      </c>
      <c r="H37" s="85" t="e">
        <f>SUM(E37/D37*100)</f>
        <v>#DIV/0!</v>
      </c>
      <c r="I37" s="152" t="e">
        <f t="shared" si="4"/>
        <v>#DIV/0!</v>
      </c>
      <c r="J37" s="114" t="e">
        <f t="shared" si="4"/>
        <v>#DIV/0!</v>
      </c>
      <c r="K37" s="176">
        <f>(D37*100)/$D$77</f>
        <v>0</v>
      </c>
    </row>
    <row r="38" spans="1:11" ht="15.5" x14ac:dyDescent="0.35">
      <c r="A38" s="368"/>
      <c r="B38" s="148" t="s">
        <v>77</v>
      </c>
      <c r="C38" s="149">
        <v>0</v>
      </c>
      <c r="D38" s="149">
        <v>0</v>
      </c>
      <c r="E38" s="155">
        <v>0</v>
      </c>
      <c r="F38" s="59">
        <f>SUM(D38-E38)</f>
        <v>0</v>
      </c>
      <c r="G38" s="101">
        <v>0</v>
      </c>
      <c r="H38" s="82" t="e">
        <f>SUM(E38/D38*100)</f>
        <v>#DIV/0!</v>
      </c>
      <c r="I38" s="83" t="e">
        <f t="shared" si="4"/>
        <v>#DIV/0!</v>
      </c>
      <c r="J38" s="172" t="e">
        <f t="shared" si="4"/>
        <v>#DIV/0!</v>
      </c>
      <c r="K38" s="173">
        <f>(D38*100)/$D$77</f>
        <v>0</v>
      </c>
    </row>
    <row r="39" spans="1:11" ht="16" thickBot="1" x14ac:dyDescent="0.4">
      <c r="A39" s="367"/>
      <c r="B39" s="46" t="s">
        <v>30</v>
      </c>
      <c r="C39" s="76">
        <v>100000</v>
      </c>
      <c r="D39" s="76">
        <v>50000</v>
      </c>
      <c r="E39" s="78">
        <v>0</v>
      </c>
      <c r="F39" s="76">
        <f t="shared" si="2"/>
        <v>50000</v>
      </c>
      <c r="G39" s="95">
        <v>0</v>
      </c>
      <c r="H39" s="89">
        <f>SUM(E39/D39*100)</f>
        <v>0</v>
      </c>
      <c r="I39" s="90">
        <f t="shared" si="4"/>
        <v>100</v>
      </c>
      <c r="J39" s="174" t="e">
        <f t="shared" si="4"/>
        <v>#DIV/0!</v>
      </c>
      <c r="K39" s="170">
        <f>(D39*100)/$D$77</f>
        <v>6.5427300132573973E-2</v>
      </c>
    </row>
    <row r="40" spans="1:11" ht="16" thickBot="1" x14ac:dyDescent="0.4">
      <c r="A40" s="369" t="s">
        <v>35</v>
      </c>
      <c r="B40" s="25" t="s">
        <v>57</v>
      </c>
      <c r="C40" s="67">
        <f>SUM(C41:C43)</f>
        <v>15000</v>
      </c>
      <c r="D40" s="67">
        <f>SUM(D41:D43)</f>
        <v>15000</v>
      </c>
      <c r="E40" s="67">
        <f>SUM(E41:E43)</f>
        <v>312</v>
      </c>
      <c r="F40" s="67">
        <f>SUM(F41:F43)</f>
        <v>14688</v>
      </c>
      <c r="G40" s="67">
        <f>SUM(G41:G43)</f>
        <v>312</v>
      </c>
      <c r="H40" s="57"/>
      <c r="I40" s="57"/>
      <c r="J40" s="57"/>
      <c r="K40" s="168"/>
    </row>
    <row r="41" spans="1:11" ht="15.5" x14ac:dyDescent="0.35">
      <c r="A41" s="370"/>
      <c r="B41" s="34" t="s">
        <v>30</v>
      </c>
      <c r="C41" s="97">
        <v>0</v>
      </c>
      <c r="D41" s="97">
        <v>0</v>
      </c>
      <c r="E41" s="98">
        <v>0</v>
      </c>
      <c r="F41" s="59">
        <f>SUM(D41-E41)</f>
        <v>0</v>
      </c>
      <c r="G41" s="100">
        <v>0</v>
      </c>
      <c r="H41" s="71" t="e">
        <f>SUM(E41/D41*100)</f>
        <v>#DIV/0!</v>
      </c>
      <c r="I41" s="68" t="e">
        <f t="shared" ref="I41:J43" si="5">SUM(F41/D41*100)</f>
        <v>#DIV/0!</v>
      </c>
      <c r="J41" s="171" t="e">
        <f t="shared" si="5"/>
        <v>#DIV/0!</v>
      </c>
      <c r="K41" s="166">
        <f>(D41*100)/$D$77</f>
        <v>0</v>
      </c>
    </row>
    <row r="42" spans="1:11" ht="15.5" x14ac:dyDescent="0.35">
      <c r="A42" s="370"/>
      <c r="B42" s="47" t="s">
        <v>32</v>
      </c>
      <c r="C42" s="52">
        <v>15000</v>
      </c>
      <c r="D42" s="52">
        <v>15000</v>
      </c>
      <c r="E42" s="60">
        <v>312</v>
      </c>
      <c r="F42" s="52">
        <f>SUM(D42-E42)</f>
        <v>14688</v>
      </c>
      <c r="G42" s="101">
        <v>312</v>
      </c>
      <c r="H42" s="82">
        <f>SUM(E42/D42*100)</f>
        <v>2.08</v>
      </c>
      <c r="I42" s="83">
        <f t="shared" si="5"/>
        <v>97.92</v>
      </c>
      <c r="J42" s="172">
        <f t="shared" si="5"/>
        <v>100</v>
      </c>
      <c r="K42" s="173">
        <f>(D42*100)/$D$77</f>
        <v>1.9628190039772189E-2</v>
      </c>
    </row>
    <row r="43" spans="1:11" ht="16" thickBot="1" x14ac:dyDescent="0.4">
      <c r="A43" s="371"/>
      <c r="B43" s="35" t="s">
        <v>54</v>
      </c>
      <c r="C43" s="75">
        <v>0</v>
      </c>
      <c r="D43" s="75">
        <v>0</v>
      </c>
      <c r="E43" s="73">
        <v>0</v>
      </c>
      <c r="F43" s="59">
        <f>SUM(D43-E43)</f>
        <v>0</v>
      </c>
      <c r="G43" s="102">
        <v>0</v>
      </c>
      <c r="H43" s="61" t="e">
        <f>SUM(E43/D43*100)</f>
        <v>#DIV/0!</v>
      </c>
      <c r="I43" s="74" t="e">
        <f t="shared" si="5"/>
        <v>#DIV/0!</v>
      </c>
      <c r="J43" s="175" t="e">
        <f t="shared" si="5"/>
        <v>#DIV/0!</v>
      </c>
      <c r="K43" s="169">
        <f>(D43*100)/$D$77</f>
        <v>0</v>
      </c>
    </row>
    <row r="44" spans="1:11" ht="16" thickBot="1" x14ac:dyDescent="0.4">
      <c r="A44" s="366">
        <v>41</v>
      </c>
      <c r="B44" s="25" t="s">
        <v>6</v>
      </c>
      <c r="C44" s="69">
        <f>SUM(C45:C46)</f>
        <v>55000</v>
      </c>
      <c r="D44" s="56">
        <f>SUM(D45:D46)</f>
        <v>95000</v>
      </c>
      <c r="E44" s="56">
        <f>SUM(E45:E46)</f>
        <v>72104</v>
      </c>
      <c r="F44" s="56">
        <f>SUM(F45:F46)</f>
        <v>22896</v>
      </c>
      <c r="G44" s="67">
        <f>SUM(G45:G46)</f>
        <v>63534</v>
      </c>
      <c r="H44" s="57"/>
      <c r="I44" s="57"/>
      <c r="J44" s="57"/>
      <c r="K44" s="168"/>
    </row>
    <row r="45" spans="1:11" ht="15.5" x14ac:dyDescent="0.35">
      <c r="A45" s="368"/>
      <c r="B45" s="34" t="s">
        <v>30</v>
      </c>
      <c r="C45" s="97">
        <v>0</v>
      </c>
      <c r="D45" s="97">
        <v>0</v>
      </c>
      <c r="E45" s="59">
        <v>0</v>
      </c>
      <c r="F45" s="59">
        <f>SUM(D45-E45)</f>
        <v>0</v>
      </c>
      <c r="G45" s="100">
        <v>0</v>
      </c>
      <c r="H45" s="71" t="e">
        <f>SUM(E45/D45*100)</f>
        <v>#DIV/0!</v>
      </c>
      <c r="I45" s="68" t="e">
        <f>SUM(F45/D45*100)</f>
        <v>#DIV/0!</v>
      </c>
      <c r="J45" s="171" t="e">
        <f>SUM(G45/E45*100)</f>
        <v>#DIV/0!</v>
      </c>
      <c r="K45" s="166">
        <f>(D45*100)/$D$77</f>
        <v>0</v>
      </c>
    </row>
    <row r="46" spans="1:11" ht="16" thickBot="1" x14ac:dyDescent="0.4">
      <c r="A46" s="367"/>
      <c r="B46" s="35" t="s">
        <v>32</v>
      </c>
      <c r="C46" s="72">
        <v>55000</v>
      </c>
      <c r="D46" s="72">
        <v>95000</v>
      </c>
      <c r="E46" s="72">
        <v>72104</v>
      </c>
      <c r="F46" s="59">
        <f>SUM(D46-E46)</f>
        <v>22896</v>
      </c>
      <c r="G46" s="102">
        <v>63534</v>
      </c>
      <c r="H46" s="74">
        <f>SUM(E46/D46*100)</f>
        <v>75.898947368421048</v>
      </c>
      <c r="I46" s="74">
        <f>SUM(F46/D46*100)</f>
        <v>24.101052631578948</v>
      </c>
      <c r="J46" s="175">
        <f>SUM(G46/E46*100)</f>
        <v>88.114390325085992</v>
      </c>
      <c r="K46" s="169">
        <f>(D46*100)/$D$77</f>
        <v>0.12431187025189054</v>
      </c>
    </row>
    <row r="47" spans="1:11" ht="16" thickBot="1" x14ac:dyDescent="0.4">
      <c r="A47" s="366">
        <v>42</v>
      </c>
      <c r="B47" s="25" t="s">
        <v>40</v>
      </c>
      <c r="C47" s="69">
        <f>SUM(C48:C49)</f>
        <v>50000</v>
      </c>
      <c r="D47" s="56">
        <f>SUM(D48:D49)</f>
        <v>50000</v>
      </c>
      <c r="E47" s="56">
        <f>SUM(E48:E49)</f>
        <v>27950</v>
      </c>
      <c r="F47" s="56">
        <f>SUM(F48:F49)</f>
        <v>22050</v>
      </c>
      <c r="G47" s="67">
        <f>SUM(G48:G49)</f>
        <v>12000</v>
      </c>
      <c r="H47" s="57"/>
      <c r="I47" s="57"/>
      <c r="J47" s="57"/>
      <c r="K47" s="168"/>
    </row>
    <row r="48" spans="1:11" ht="15.5" x14ac:dyDescent="0.35">
      <c r="A48" s="368"/>
      <c r="B48" s="34" t="s">
        <v>75</v>
      </c>
      <c r="C48" s="59">
        <v>0</v>
      </c>
      <c r="D48" s="59">
        <v>0</v>
      </c>
      <c r="E48" s="59">
        <v>0</v>
      </c>
      <c r="F48" s="59">
        <f>SUM(D48-E48)</f>
        <v>0</v>
      </c>
      <c r="G48" s="100">
        <v>0</v>
      </c>
      <c r="H48" s="71" t="e">
        <f>SUM(E48/D48*100)</f>
        <v>#DIV/0!</v>
      </c>
      <c r="I48" s="68" t="e">
        <f>SUM(F48/D48*100)</f>
        <v>#DIV/0!</v>
      </c>
      <c r="J48" s="171" t="e">
        <f>SUM(G48/E48*100)</f>
        <v>#DIV/0!</v>
      </c>
      <c r="K48" s="166">
        <f>(D48*100)/$D$77</f>
        <v>0</v>
      </c>
    </row>
    <row r="49" spans="1:11" ht="16" thickBot="1" x14ac:dyDescent="0.4">
      <c r="A49" s="367"/>
      <c r="B49" s="35" t="s">
        <v>31</v>
      </c>
      <c r="C49" s="72">
        <v>50000</v>
      </c>
      <c r="D49" s="72">
        <v>50000</v>
      </c>
      <c r="E49" s="72">
        <v>27950</v>
      </c>
      <c r="F49" s="59">
        <f>SUM(D49-E49)</f>
        <v>22050</v>
      </c>
      <c r="G49" s="102">
        <v>12000</v>
      </c>
      <c r="H49" s="74">
        <f>SUM(E49/D49*100)</f>
        <v>55.900000000000006</v>
      </c>
      <c r="I49" s="74">
        <f>SUM(F49/D49*100)</f>
        <v>44.1</v>
      </c>
      <c r="J49" s="175">
        <f>SUM(G49/E49*100)</f>
        <v>42.933810375670838</v>
      </c>
      <c r="K49" s="169">
        <f>(D49*100)/$D$77</f>
        <v>6.5427300132573973E-2</v>
      </c>
    </row>
    <row r="50" spans="1:11" ht="16" thickBot="1" x14ac:dyDescent="0.4">
      <c r="A50" s="366">
        <v>57</v>
      </c>
      <c r="B50" s="25" t="s">
        <v>7</v>
      </c>
      <c r="C50" s="67">
        <f>SUM(C51:C54)</f>
        <v>500000</v>
      </c>
      <c r="D50" s="103">
        <f>SUM(D51:D54)</f>
        <v>400000</v>
      </c>
      <c r="E50" s="67">
        <f>SUM(E51:E54)</f>
        <v>62757</v>
      </c>
      <c r="F50" s="56">
        <f>SUM(F51:F54)</f>
        <v>337243</v>
      </c>
      <c r="G50" s="67">
        <f>SUM(G51:G54)</f>
        <v>62756.9</v>
      </c>
      <c r="H50" s="57"/>
      <c r="I50" s="57"/>
      <c r="J50" s="57"/>
      <c r="K50" s="168"/>
    </row>
    <row r="51" spans="1:11" ht="15.5" x14ac:dyDescent="0.35">
      <c r="A51" s="368"/>
      <c r="B51" s="34" t="s">
        <v>30</v>
      </c>
      <c r="C51" s="52">
        <v>200000</v>
      </c>
      <c r="D51" s="52">
        <v>100000</v>
      </c>
      <c r="E51" s="59">
        <v>0</v>
      </c>
      <c r="F51" s="52">
        <f>SUM(D51-E51)</f>
        <v>100000</v>
      </c>
      <c r="G51" s="59">
        <v>0</v>
      </c>
      <c r="H51" s="71">
        <f>SUM(E51/D51*100)</f>
        <v>0</v>
      </c>
      <c r="I51" s="68">
        <f t="shared" ref="I51:J54" si="6">SUM(F51/D51*100)</f>
        <v>100</v>
      </c>
      <c r="J51" s="171" t="e">
        <f t="shared" si="6"/>
        <v>#DIV/0!</v>
      </c>
      <c r="K51" s="166">
        <f>(D51*100)/$D$77</f>
        <v>0.13085460026514795</v>
      </c>
    </row>
    <row r="52" spans="1:11" ht="15.5" x14ac:dyDescent="0.35">
      <c r="A52" s="368"/>
      <c r="B52" s="47" t="s">
        <v>26</v>
      </c>
      <c r="C52" s="80">
        <v>0</v>
      </c>
      <c r="D52" s="80">
        <v>0</v>
      </c>
      <c r="E52" s="80">
        <v>0</v>
      </c>
      <c r="F52" s="80">
        <f>SUM(D52-E52)</f>
        <v>0</v>
      </c>
      <c r="G52" s="80">
        <v>0</v>
      </c>
      <c r="H52" s="83" t="e">
        <f>SUM(E52/D52*100)</f>
        <v>#DIV/0!</v>
      </c>
      <c r="I52" s="83" t="e">
        <f t="shared" si="6"/>
        <v>#DIV/0!</v>
      </c>
      <c r="J52" s="172" t="e">
        <f t="shared" si="6"/>
        <v>#DIV/0!</v>
      </c>
      <c r="K52" s="173">
        <f>(D52*100)/$D$77</f>
        <v>0</v>
      </c>
    </row>
    <row r="53" spans="1:11" ht="15.5" x14ac:dyDescent="0.35">
      <c r="A53" s="368"/>
      <c r="B53" s="48" t="s">
        <v>90</v>
      </c>
      <c r="C53" s="84">
        <v>0</v>
      </c>
      <c r="D53" s="84">
        <v>0</v>
      </c>
      <c r="E53" s="80">
        <v>0</v>
      </c>
      <c r="F53" s="80">
        <f>SUM(D53-E53)</f>
        <v>0</v>
      </c>
      <c r="G53" s="80">
        <v>0</v>
      </c>
      <c r="H53" s="82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67">
        <f>(D53*100)/$D$77</f>
        <v>0</v>
      </c>
    </row>
    <row r="54" spans="1:11" ht="16" thickBot="1" x14ac:dyDescent="0.4">
      <c r="A54" s="367"/>
      <c r="B54" s="35" t="s">
        <v>31</v>
      </c>
      <c r="C54" s="72">
        <v>300000</v>
      </c>
      <c r="D54" s="72">
        <v>300000</v>
      </c>
      <c r="E54" s="80">
        <v>62757</v>
      </c>
      <c r="F54" s="72">
        <f>SUM(D54-E54)</f>
        <v>237243</v>
      </c>
      <c r="G54" s="75">
        <v>62756.9</v>
      </c>
      <c r="H54" s="74">
        <f>SUM(E54/D54*100)</f>
        <v>20.918999999999997</v>
      </c>
      <c r="I54" s="74">
        <f t="shared" si="6"/>
        <v>79.081000000000003</v>
      </c>
      <c r="J54" s="175">
        <f t="shared" si="6"/>
        <v>99.999840655225711</v>
      </c>
      <c r="K54" s="169">
        <f>(D54*100)/$D$77</f>
        <v>0.39256380079544384</v>
      </c>
    </row>
    <row r="55" spans="1:11" ht="16" thickBot="1" x14ac:dyDescent="0.4">
      <c r="A55" s="366">
        <v>806</v>
      </c>
      <c r="B55" s="25" t="s">
        <v>48</v>
      </c>
      <c r="C55" s="91">
        <f>SUM(C56:C59)</f>
        <v>900000</v>
      </c>
      <c r="D55" s="56">
        <f>SUM(D56:D59)</f>
        <v>1171561.6400000001</v>
      </c>
      <c r="E55" s="67">
        <f>SUM(E56:E59)</f>
        <v>420755.16000000003</v>
      </c>
      <c r="F55" s="56">
        <f>SUM(F56:F59)</f>
        <v>750806.48</v>
      </c>
      <c r="G55" s="67">
        <f>SUM(G56:G59)</f>
        <v>417762.88</v>
      </c>
      <c r="H55" s="57"/>
      <c r="I55" s="57"/>
      <c r="J55" s="57"/>
      <c r="K55" s="168"/>
    </row>
    <row r="56" spans="1:11" ht="15.5" x14ac:dyDescent="0.35">
      <c r="A56" s="368"/>
      <c r="B56" s="34" t="s">
        <v>49</v>
      </c>
      <c r="C56" s="52">
        <v>200000</v>
      </c>
      <c r="D56" s="52">
        <v>100000</v>
      </c>
      <c r="E56" s="60">
        <v>0</v>
      </c>
      <c r="F56" s="52">
        <f>SUM(D56-E56)</f>
        <v>100000</v>
      </c>
      <c r="G56" s="60">
        <v>0</v>
      </c>
      <c r="H56" s="71">
        <f>SUM(E56/D56*100)</f>
        <v>0</v>
      </c>
      <c r="I56" s="68">
        <f t="shared" ref="I56:J59" si="7">SUM(F56/D56*100)</f>
        <v>100</v>
      </c>
      <c r="J56" s="171" t="e">
        <f t="shared" si="7"/>
        <v>#DIV/0!</v>
      </c>
      <c r="K56" s="166">
        <f>(D56*100)/$D$77</f>
        <v>0.13085460026514795</v>
      </c>
    </row>
    <row r="57" spans="1:11" ht="15.5" x14ac:dyDescent="0.35">
      <c r="A57" s="368"/>
      <c r="B57" s="47" t="s">
        <v>26</v>
      </c>
      <c r="C57" s="80">
        <v>0</v>
      </c>
      <c r="D57" s="80">
        <v>0</v>
      </c>
      <c r="E57" s="60">
        <v>0</v>
      </c>
      <c r="F57" s="59">
        <f>SUM(D57-E57)</f>
        <v>0</v>
      </c>
      <c r="G57" s="81">
        <v>0</v>
      </c>
      <c r="H57" s="82" t="e">
        <f>SUM(E57/D57*100)</f>
        <v>#DIV/0!</v>
      </c>
      <c r="I57" s="83" t="e">
        <f t="shared" si="7"/>
        <v>#DIV/0!</v>
      </c>
      <c r="J57" s="172" t="e">
        <f t="shared" si="7"/>
        <v>#DIV/0!</v>
      </c>
      <c r="K57" s="173">
        <f>(D57*100)/$D$77</f>
        <v>0</v>
      </c>
    </row>
    <row r="58" spans="1:11" ht="15.5" x14ac:dyDescent="0.35">
      <c r="A58" s="368"/>
      <c r="B58" s="48" t="s">
        <v>69</v>
      </c>
      <c r="C58" s="84">
        <v>0</v>
      </c>
      <c r="D58" s="84">
        <v>411561.64</v>
      </c>
      <c r="E58" s="64">
        <v>167742.16</v>
      </c>
      <c r="F58" s="59">
        <f>SUM(D58-E58)</f>
        <v>243819.48</v>
      </c>
      <c r="G58" s="84">
        <v>167742.16</v>
      </c>
      <c r="H58" s="82">
        <f>SUM(E58/D58*100)</f>
        <v>40.757481673948035</v>
      </c>
      <c r="I58" s="83">
        <f t="shared" si="7"/>
        <v>59.242518326051965</v>
      </c>
      <c r="J58" s="172">
        <f t="shared" si="7"/>
        <v>100</v>
      </c>
      <c r="K58" s="167">
        <v>0.45</v>
      </c>
    </row>
    <row r="59" spans="1:11" ht="16" thickBot="1" x14ac:dyDescent="0.4">
      <c r="A59" s="367"/>
      <c r="B59" s="35" t="s">
        <v>28</v>
      </c>
      <c r="C59" s="72">
        <v>700000</v>
      </c>
      <c r="D59" s="72">
        <v>660000</v>
      </c>
      <c r="E59" s="73">
        <v>253013</v>
      </c>
      <c r="F59" s="59">
        <f>SUM(D59-E59)</f>
        <v>406987</v>
      </c>
      <c r="G59" s="73">
        <v>250020.72</v>
      </c>
      <c r="H59" s="74">
        <f>SUM(E59/D59*100)</f>
        <v>38.335303030303031</v>
      </c>
      <c r="I59" s="74">
        <f t="shared" si="7"/>
        <v>61.664696969696976</v>
      </c>
      <c r="J59" s="175">
        <f t="shared" si="7"/>
        <v>98.817341401429971</v>
      </c>
      <c r="K59" s="169">
        <v>0.4</v>
      </c>
    </row>
    <row r="60" spans="1:11" ht="16" thickBot="1" x14ac:dyDescent="0.4">
      <c r="A60" s="369" t="s">
        <v>36</v>
      </c>
      <c r="B60" s="25" t="s">
        <v>8</v>
      </c>
      <c r="C60" s="67">
        <f>SUM(C61:C62)</f>
        <v>0</v>
      </c>
      <c r="D60" s="67">
        <f>SUM(D61:D62)</f>
        <v>0</v>
      </c>
      <c r="E60" s="67">
        <f>SUM(E61:E62)</f>
        <v>0</v>
      </c>
      <c r="F60" s="67">
        <f>SUM(F61:F62)</f>
        <v>0</v>
      </c>
      <c r="G60" s="67">
        <f>SUM(G61:G62)</f>
        <v>0</v>
      </c>
      <c r="H60" s="57"/>
      <c r="I60" s="57"/>
      <c r="J60" s="57"/>
      <c r="K60" s="168"/>
    </row>
    <row r="61" spans="1:11" ht="15.5" x14ac:dyDescent="0.35">
      <c r="A61" s="370"/>
      <c r="B61" s="34" t="s">
        <v>30</v>
      </c>
      <c r="C61" s="59">
        <v>0</v>
      </c>
      <c r="D61" s="59">
        <v>0</v>
      </c>
      <c r="E61" s="59">
        <v>0</v>
      </c>
      <c r="F61" s="59">
        <f>SUM(D61-E61)</f>
        <v>0</v>
      </c>
      <c r="G61" s="59">
        <v>0</v>
      </c>
      <c r="H61" s="71" t="e">
        <f>SUM(E61/D61*100)</f>
        <v>#DIV/0!</v>
      </c>
      <c r="I61" s="68" t="e">
        <f>SUM(F61/D61*100)</f>
        <v>#DIV/0!</v>
      </c>
      <c r="J61" s="171" t="e">
        <f>SUM(G61/E61*100)</f>
        <v>#DIV/0!</v>
      </c>
      <c r="K61" s="166">
        <v>0.08</v>
      </c>
    </row>
    <row r="62" spans="1:11" ht="16" thickBot="1" x14ac:dyDescent="0.4">
      <c r="A62" s="371"/>
      <c r="B62" s="35" t="s">
        <v>31</v>
      </c>
      <c r="C62" s="75">
        <v>0</v>
      </c>
      <c r="D62" s="75">
        <v>0</v>
      </c>
      <c r="E62" s="75">
        <v>0</v>
      </c>
      <c r="F62" s="75">
        <f>SUM(D62-E62)</f>
        <v>0</v>
      </c>
      <c r="G62" s="75">
        <v>0</v>
      </c>
      <c r="H62" s="61" t="e">
        <f>SUM(E62/D62*100)</f>
        <v>#DIV/0!</v>
      </c>
      <c r="I62" s="74" t="e">
        <f>SUM(F62/D62*100)</f>
        <v>#DIV/0!</v>
      </c>
      <c r="J62" s="175" t="e">
        <f>SUM(G62/E62*100)</f>
        <v>#DIV/0!</v>
      </c>
      <c r="K62" s="169">
        <f>(D62*100)/$D$77</f>
        <v>0</v>
      </c>
    </row>
    <row r="63" spans="1:11" ht="16" thickBot="1" x14ac:dyDescent="0.4">
      <c r="A63" s="366">
        <v>73</v>
      </c>
      <c r="B63" s="25" t="s">
        <v>39</v>
      </c>
      <c r="C63" s="56">
        <f>SUM(C64:C66)</f>
        <v>500000</v>
      </c>
      <c r="D63" s="56">
        <f>SUM(D64:D66)</f>
        <v>488400</v>
      </c>
      <c r="E63" s="67">
        <f>SUM(E64:E66)</f>
        <v>174315.71</v>
      </c>
      <c r="F63" s="67">
        <f>SUM(F64:F66)</f>
        <v>314084.29000000004</v>
      </c>
      <c r="G63" s="67">
        <f>SUM(G64:G66)</f>
        <v>173246.72</v>
      </c>
      <c r="H63" s="57"/>
      <c r="I63" s="57"/>
      <c r="J63" s="57"/>
      <c r="K63" s="168"/>
    </row>
    <row r="64" spans="1:11" ht="15.5" x14ac:dyDescent="0.35">
      <c r="A64" s="368"/>
      <c r="B64" s="34" t="s">
        <v>46</v>
      </c>
      <c r="C64" s="59">
        <v>0</v>
      </c>
      <c r="D64" s="59">
        <v>0</v>
      </c>
      <c r="E64" s="59">
        <v>0</v>
      </c>
      <c r="F64" s="59">
        <f>SUM(D64-E64)</f>
        <v>0</v>
      </c>
      <c r="G64" s="104">
        <v>0</v>
      </c>
      <c r="H64" s="71" t="e">
        <f>SUM(E64/D64*100)</f>
        <v>#DIV/0!</v>
      </c>
      <c r="I64" s="68" t="e">
        <f t="shared" ref="I64:J66" si="8">SUM(F64/D64*100)</f>
        <v>#DIV/0!</v>
      </c>
      <c r="J64" s="171" t="e">
        <f t="shared" si="8"/>
        <v>#DIV/0!</v>
      </c>
      <c r="K64" s="166">
        <f>(D64*100)/$D$77</f>
        <v>0</v>
      </c>
    </row>
    <row r="65" spans="1:11" ht="15.5" x14ac:dyDescent="0.35">
      <c r="A65" s="368"/>
      <c r="B65" s="49" t="s">
        <v>58</v>
      </c>
      <c r="C65" s="105">
        <v>0</v>
      </c>
      <c r="D65" s="105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si="8"/>
        <v>#DIV/0!</v>
      </c>
      <c r="J65" s="171" t="e">
        <f t="shared" si="8"/>
        <v>#DIV/0!</v>
      </c>
      <c r="K65" s="176"/>
    </row>
    <row r="66" spans="1:11" ht="16" thickBot="1" x14ac:dyDescent="0.4">
      <c r="A66" s="367"/>
      <c r="B66" s="35" t="s">
        <v>31</v>
      </c>
      <c r="C66" s="72">
        <v>500000</v>
      </c>
      <c r="D66" s="72">
        <v>488400</v>
      </c>
      <c r="E66" s="75">
        <v>174315.71</v>
      </c>
      <c r="F66" s="75">
        <f>SUM(D66-E66)</f>
        <v>314084.29000000004</v>
      </c>
      <c r="G66" s="106">
        <v>173246.72</v>
      </c>
      <c r="H66" s="74">
        <f>SUM(E66/D66*100)</f>
        <v>35.691177313677315</v>
      </c>
      <c r="I66" s="74">
        <f t="shared" si="8"/>
        <v>64.308822686322699</v>
      </c>
      <c r="J66" s="175">
        <f t="shared" si="8"/>
        <v>99.386750626205753</v>
      </c>
      <c r="K66" s="169">
        <f>(D66*100)/$D$77</f>
        <v>0.63909386769498255</v>
      </c>
    </row>
    <row r="67" spans="1:11" ht="16" thickBot="1" x14ac:dyDescent="0.4">
      <c r="A67" s="366">
        <v>76</v>
      </c>
      <c r="B67" s="25" t="s">
        <v>9</v>
      </c>
      <c r="C67" s="56">
        <f>SUM(C68:C69)</f>
        <v>600000</v>
      </c>
      <c r="D67" s="67">
        <f>SUM(D68:D70)</f>
        <v>1001600</v>
      </c>
      <c r="E67" s="67">
        <f>SUM(E68:E70)</f>
        <v>1000153.25</v>
      </c>
      <c r="F67" s="67">
        <f>SUM(F68:F69)</f>
        <v>1446.75</v>
      </c>
      <c r="G67" s="67">
        <f>SUM(G68:G70)</f>
        <v>1000153.25</v>
      </c>
      <c r="H67" s="57"/>
      <c r="I67" s="57"/>
      <c r="J67" s="57"/>
      <c r="K67" s="168"/>
    </row>
    <row r="68" spans="1:11" ht="15.5" x14ac:dyDescent="0.35">
      <c r="A68" s="368"/>
      <c r="B68" s="44" t="s">
        <v>28</v>
      </c>
      <c r="C68" s="58">
        <v>0</v>
      </c>
      <c r="D68" s="58">
        <v>1600</v>
      </c>
      <c r="E68" s="58">
        <v>233.25</v>
      </c>
      <c r="F68" s="59">
        <f>SUM(D68-E68)</f>
        <v>1366.75</v>
      </c>
      <c r="G68" s="58">
        <v>233.25</v>
      </c>
      <c r="H68" s="71">
        <f>SUM(E68/D68*100)</f>
        <v>14.578125</v>
      </c>
      <c r="I68" s="68">
        <f t="shared" ref="I68:J70" si="9">SUM(F68/D68*100)</f>
        <v>85.421875</v>
      </c>
      <c r="J68" s="171">
        <f t="shared" si="9"/>
        <v>100</v>
      </c>
      <c r="K68" s="166">
        <f>(D68*100)/$D$77</f>
        <v>2.093673604242367E-3</v>
      </c>
    </row>
    <row r="69" spans="1:11" ht="15.5" x14ac:dyDescent="0.35">
      <c r="A69" s="368"/>
      <c r="B69" s="47" t="s">
        <v>49</v>
      </c>
      <c r="C69" s="79">
        <v>600000</v>
      </c>
      <c r="D69" s="79">
        <v>1000000</v>
      </c>
      <c r="E69" s="80">
        <v>999920</v>
      </c>
      <c r="F69" s="59">
        <f>SUM(D69-E69)</f>
        <v>80</v>
      </c>
      <c r="G69" s="80">
        <v>999920</v>
      </c>
      <c r="H69" s="82">
        <f>SUM(E69/D69*100)</f>
        <v>99.992000000000004</v>
      </c>
      <c r="I69" s="107">
        <f t="shared" si="9"/>
        <v>8.0000000000000002E-3</v>
      </c>
      <c r="J69" s="172">
        <f t="shared" si="9"/>
        <v>100</v>
      </c>
      <c r="K69" s="173">
        <v>1.83</v>
      </c>
    </row>
    <row r="70" spans="1:11" ht="16" thickBot="1" x14ac:dyDescent="0.4">
      <c r="A70" s="367"/>
      <c r="B70" s="45" t="s">
        <v>78</v>
      </c>
      <c r="C70" s="95">
        <v>0</v>
      </c>
      <c r="D70" s="95">
        <v>0</v>
      </c>
      <c r="E70" s="78">
        <v>0</v>
      </c>
      <c r="F70" s="75">
        <f>SUM(D70-E70)</f>
        <v>0</v>
      </c>
      <c r="G70" s="78">
        <v>0</v>
      </c>
      <c r="H70" s="89" t="e">
        <f>SUM(E70/D70*100)</f>
        <v>#DIV/0!</v>
      </c>
      <c r="I70" s="108" t="e">
        <f t="shared" si="9"/>
        <v>#DIV/0!</v>
      </c>
      <c r="J70" s="174" t="e">
        <f t="shared" si="9"/>
        <v>#DIV/0!</v>
      </c>
      <c r="K70" s="170">
        <v>1.83</v>
      </c>
    </row>
    <row r="71" spans="1:11" ht="16" thickBot="1" x14ac:dyDescent="0.4">
      <c r="A71" s="366">
        <v>75</v>
      </c>
      <c r="B71" s="25" t="s">
        <v>68</v>
      </c>
      <c r="C71" s="69">
        <f>SUM(C72:C74)</f>
        <v>255000</v>
      </c>
      <c r="D71" s="103">
        <f>SUM(D72:D74)</f>
        <v>255000</v>
      </c>
      <c r="E71" s="56">
        <f>SUM(E72:E74)</f>
        <v>57600.1</v>
      </c>
      <c r="F71" s="56">
        <f>SUM(F72:F74)</f>
        <v>197399.9</v>
      </c>
      <c r="G71" s="67">
        <f>SUM(G72:G74)</f>
        <v>23550</v>
      </c>
      <c r="H71" s="109"/>
      <c r="I71" s="109"/>
      <c r="J71" s="177"/>
      <c r="K71" s="168"/>
    </row>
    <row r="72" spans="1:11" ht="15.5" x14ac:dyDescent="0.35">
      <c r="A72" s="368"/>
      <c r="B72" s="50" t="s">
        <v>34</v>
      </c>
      <c r="C72" s="110">
        <v>205000</v>
      </c>
      <c r="D72" s="110">
        <v>205000</v>
      </c>
      <c r="E72" s="111">
        <v>57600.1</v>
      </c>
      <c r="F72" s="59">
        <f>SUM(D72-E72)</f>
        <v>147399.9</v>
      </c>
      <c r="G72" s="60">
        <v>23550</v>
      </c>
      <c r="H72" s="71">
        <f>SUM(E72/D72*100)</f>
        <v>28.097609756097558</v>
      </c>
      <c r="I72" s="68">
        <f t="shared" ref="I72:J77" si="10">SUM(F72/D72*100)</f>
        <v>71.902390243902431</v>
      </c>
      <c r="J72" s="171">
        <f t="shared" si="10"/>
        <v>40.885345685163742</v>
      </c>
      <c r="K72" s="166">
        <f>(D72*100)/$D$77</f>
        <v>0.26825193054355329</v>
      </c>
    </row>
    <row r="73" spans="1:11" ht="15.5" x14ac:dyDescent="0.35">
      <c r="A73" s="368"/>
      <c r="B73" s="51" t="s">
        <v>78</v>
      </c>
      <c r="C73" s="112">
        <v>0</v>
      </c>
      <c r="D73" s="112">
        <v>0</v>
      </c>
      <c r="E73" s="113">
        <v>0</v>
      </c>
      <c r="F73" s="59">
        <f>SUM(D73-E73)</f>
        <v>0</v>
      </c>
      <c r="G73" s="114">
        <v>0</v>
      </c>
      <c r="H73" s="71" t="e">
        <f>SUM(E73/D73*100)</f>
        <v>#DIV/0!</v>
      </c>
      <c r="I73" s="68" t="e">
        <f t="shared" si="10"/>
        <v>#DIV/0!</v>
      </c>
      <c r="J73" s="171" t="e">
        <f t="shared" si="10"/>
        <v>#DIV/0!</v>
      </c>
      <c r="K73" s="176"/>
    </row>
    <row r="74" spans="1:11" ht="16" thickBot="1" x14ac:dyDescent="0.4">
      <c r="A74" s="367"/>
      <c r="B74" s="35" t="s">
        <v>30</v>
      </c>
      <c r="C74" s="72">
        <v>50000</v>
      </c>
      <c r="D74" s="72">
        <v>50000</v>
      </c>
      <c r="E74" s="75">
        <v>0</v>
      </c>
      <c r="F74" s="72">
        <f>SUM(D74-E74)</f>
        <v>50000</v>
      </c>
      <c r="G74" s="115">
        <v>0</v>
      </c>
      <c r="H74" s="61">
        <f>SUM(E74/D74*100)</f>
        <v>0</v>
      </c>
      <c r="I74" s="74">
        <f t="shared" si="10"/>
        <v>100</v>
      </c>
      <c r="J74" s="175" t="e">
        <f t="shared" si="10"/>
        <v>#DIV/0!</v>
      </c>
      <c r="K74" s="169">
        <f>SUM(D74/D77)*100</f>
        <v>6.5427300132573973E-2</v>
      </c>
    </row>
    <row r="75" spans="1:11" ht="16" thickBot="1" x14ac:dyDescent="0.4">
      <c r="A75" s="366">
        <v>104</v>
      </c>
      <c r="B75" s="117" t="s">
        <v>67</v>
      </c>
      <c r="C75" s="125">
        <v>0</v>
      </c>
      <c r="D75" s="126">
        <v>0</v>
      </c>
      <c r="E75" s="127">
        <f>SUM(E76)</f>
        <v>5500000</v>
      </c>
      <c r="F75" s="118">
        <f>SUM(F76)</f>
        <v>222000</v>
      </c>
      <c r="G75" s="134">
        <f>SUM(G76)</f>
        <v>5278000</v>
      </c>
      <c r="H75" s="119"/>
      <c r="I75" s="120"/>
      <c r="J75" s="178"/>
      <c r="K75" s="179"/>
    </row>
    <row r="76" spans="1:11" ht="16" thickBot="1" x14ac:dyDescent="0.4">
      <c r="A76" s="367"/>
      <c r="B76" s="129" t="s">
        <v>29</v>
      </c>
      <c r="C76" s="130">
        <v>0</v>
      </c>
      <c r="D76" s="130">
        <v>0</v>
      </c>
      <c r="E76" s="78">
        <v>5500000</v>
      </c>
      <c r="F76" s="75">
        <f>SUM(E76-G76)</f>
        <v>222000</v>
      </c>
      <c r="G76" s="131">
        <v>5278000</v>
      </c>
      <c r="H76" s="89"/>
      <c r="I76" s="90"/>
      <c r="J76" s="174"/>
      <c r="K76" s="170"/>
    </row>
    <row r="77" spans="1:11" ht="15.5" thickBot="1" x14ac:dyDescent="0.4">
      <c r="A77" s="180" t="s">
        <v>22</v>
      </c>
      <c r="B77" s="196" t="s">
        <v>13</v>
      </c>
      <c r="C77" s="42">
        <f>SUM(C9+C12,C14,C17,C21,C27,C33,C35,C40,C44,C47,C50,C55,C60,C63,C67+C71)</f>
        <v>74867550</v>
      </c>
      <c r="D77" s="42">
        <f>SUM(D9+D12,D14,D17,D21,D27,D33,D35,D40,D44,D47,D50,D55,D60,D63,D67+D71)</f>
        <v>76420698.849999994</v>
      </c>
      <c r="E77" s="42">
        <f>SUM(E9,E12,E14,E17,E21,E27,E33,E35,E40,E44,E47,E50,E55,E60,E63,E67,E71,E75)</f>
        <v>52640796.659999996</v>
      </c>
      <c r="F77" s="42">
        <f>SUM(F9,F12,F14,F17,F21,F27,F33,F35,F40,F44,F47,F50,F55,F60,F63,F67,F71,F75)</f>
        <v>29501902.190000005</v>
      </c>
      <c r="G77" s="42">
        <f>SUM(G9+G12,G14,G17,G21,G27,G33,G35,G40,G44,G47,G50,G55,G60,G63,G67+G71+G76)</f>
        <v>49179724.300000004</v>
      </c>
      <c r="H77" s="181">
        <f>SUM(E77/D77*100)</f>
        <v>68.882904045832333</v>
      </c>
      <c r="I77" s="181">
        <f t="shared" si="10"/>
        <v>38.604596181339431</v>
      </c>
      <c r="J77" s="181">
        <f t="shared" si="10"/>
        <v>93.42511401878167</v>
      </c>
      <c r="K77" s="182">
        <f>SUM(K9:K74)</f>
        <v>100.35097853720423</v>
      </c>
    </row>
    <row r="78" spans="1:11" ht="18.5" x14ac:dyDescent="0.45">
      <c r="A78" s="55" t="s">
        <v>92</v>
      </c>
      <c r="B78" s="186"/>
      <c r="C78" s="43"/>
      <c r="D78" s="43"/>
      <c r="E78" s="43"/>
      <c r="F78" s="187"/>
      <c r="G78" s="43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331" t="s">
        <v>24</v>
      </c>
      <c r="B80" s="331"/>
      <c r="C80" s="331"/>
      <c r="D80" s="144"/>
      <c r="E80" s="142"/>
      <c r="F80" s="144"/>
      <c r="G80" s="144"/>
      <c r="H80" s="1"/>
      <c r="I80" s="1"/>
      <c r="J80" s="1"/>
      <c r="K80" s="1"/>
    </row>
    <row r="81" spans="4:5" x14ac:dyDescent="0.35">
      <c r="D81" s="140"/>
      <c r="E81" s="143">
        <f>E79-E80</f>
        <v>0</v>
      </c>
    </row>
  </sheetData>
  <mergeCells count="35">
    <mergeCell ref="K7:K8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H7:H8"/>
    <mergeCell ref="I7:I8"/>
    <mergeCell ref="J7:J8"/>
    <mergeCell ref="A50:A54"/>
    <mergeCell ref="A9:A11"/>
    <mergeCell ref="A12:A13"/>
    <mergeCell ref="A14:A16"/>
    <mergeCell ref="A17:A20"/>
    <mergeCell ref="A21:A26"/>
    <mergeCell ref="A27:A32"/>
    <mergeCell ref="A33:A34"/>
    <mergeCell ref="A35:A39"/>
    <mergeCell ref="A40:A43"/>
    <mergeCell ref="A44:A46"/>
    <mergeCell ref="A47:A49"/>
    <mergeCell ref="A80:C80"/>
    <mergeCell ref="A55:A59"/>
    <mergeCell ref="A60:A62"/>
    <mergeCell ref="A63:A66"/>
    <mergeCell ref="A67:A70"/>
    <mergeCell ref="A71:A74"/>
    <mergeCell ref="A75:A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1"/>
  <sheetViews>
    <sheetView workbookViewId="0">
      <selection activeCell="A5" sqref="A5"/>
    </sheetView>
  </sheetViews>
  <sheetFormatPr defaultRowHeight="14.5" x14ac:dyDescent="0.35"/>
  <cols>
    <col min="1" max="1" width="8.36328125" customWidth="1"/>
    <col min="2" max="2" width="44.1796875" customWidth="1"/>
    <col min="3" max="3" width="16.453125" customWidth="1"/>
    <col min="4" max="4" width="27.08984375" customWidth="1"/>
    <col min="5" max="5" width="14.54296875" customWidth="1"/>
    <col min="6" max="6" width="14.08984375" customWidth="1"/>
    <col min="7" max="7" width="14.81640625" customWidth="1"/>
  </cols>
  <sheetData>
    <row r="1" spans="1:11" x14ac:dyDescent="0.35">
      <c r="A1" s="397" t="s">
        <v>15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x14ac:dyDescent="0.35">
      <c r="A2" s="397" t="s">
        <v>38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3" spans="1:11" x14ac:dyDescent="0.35">
      <c r="A3" s="397" t="s">
        <v>71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</row>
    <row r="4" spans="1:11" x14ac:dyDescent="0.35">
      <c r="A4" s="397"/>
      <c r="B4" s="397"/>
      <c r="C4" s="397"/>
      <c r="D4" s="397"/>
      <c r="E4" s="397"/>
      <c r="F4" s="397"/>
      <c r="G4" s="397"/>
      <c r="H4" s="397"/>
      <c r="I4" s="397"/>
      <c r="J4" s="397"/>
      <c r="K4" s="397"/>
    </row>
    <row r="5" spans="1:11" ht="15" thickBot="1" x14ac:dyDescent="0.4">
      <c r="A5" s="284" t="s">
        <v>93</v>
      </c>
      <c r="B5" s="284"/>
      <c r="C5" s="188"/>
      <c r="D5" s="188"/>
      <c r="E5" s="188" t="s">
        <v>84</v>
      </c>
      <c r="F5" s="285"/>
      <c r="G5" s="285"/>
      <c r="H5" s="188"/>
      <c r="I5" s="188"/>
      <c r="J5" s="188"/>
      <c r="K5" s="285" t="s">
        <v>0</v>
      </c>
    </row>
    <row r="6" spans="1:11" ht="15" thickBot="1" x14ac:dyDescent="0.4">
      <c r="A6" s="398" t="s">
        <v>1</v>
      </c>
      <c r="B6" s="401" t="s">
        <v>2</v>
      </c>
      <c r="C6" s="404"/>
      <c r="D6" s="404"/>
      <c r="E6" s="404"/>
      <c r="F6" s="404"/>
      <c r="G6" s="405"/>
      <c r="H6" s="406" t="s">
        <v>10</v>
      </c>
      <c r="I6" s="407"/>
      <c r="J6" s="408"/>
      <c r="K6" s="409"/>
    </row>
    <row r="7" spans="1:11" x14ac:dyDescent="0.35">
      <c r="A7" s="399"/>
      <c r="B7" s="402"/>
      <c r="C7" s="410" t="s">
        <v>17</v>
      </c>
      <c r="D7" s="411"/>
      <c r="E7" s="411" t="s">
        <v>79</v>
      </c>
      <c r="F7" s="411" t="s">
        <v>18</v>
      </c>
      <c r="G7" s="413" t="s">
        <v>19</v>
      </c>
      <c r="H7" s="415" t="s">
        <v>11</v>
      </c>
      <c r="I7" s="417" t="s">
        <v>12</v>
      </c>
      <c r="J7" s="417" t="s">
        <v>20</v>
      </c>
      <c r="K7" s="395" t="s">
        <v>14</v>
      </c>
    </row>
    <row r="8" spans="1:11" ht="31.75" customHeight="1" thickBot="1" x14ac:dyDescent="0.4">
      <c r="A8" s="400"/>
      <c r="B8" s="403"/>
      <c r="C8" s="283" t="s">
        <v>16</v>
      </c>
      <c r="D8" s="296" t="s">
        <v>80</v>
      </c>
      <c r="E8" s="412"/>
      <c r="F8" s="412"/>
      <c r="G8" s="414"/>
      <c r="H8" s="416"/>
      <c r="I8" s="418"/>
      <c r="J8" s="418"/>
      <c r="K8" s="396"/>
    </row>
    <row r="9" spans="1:11" ht="15" thickBot="1" x14ac:dyDescent="0.4">
      <c r="A9" s="419">
        <v>801</v>
      </c>
      <c r="B9" s="201" t="s">
        <v>44</v>
      </c>
      <c r="C9" s="213">
        <f>SUM(C10:C11)</f>
        <v>63342000</v>
      </c>
      <c r="D9" s="213">
        <f>SUM(D10:D11)</f>
        <v>63342000</v>
      </c>
      <c r="E9" s="213">
        <f>SUM(E10:E11)</f>
        <v>48069402.590000004</v>
      </c>
      <c r="F9" s="213">
        <f>SUM(F10:F11)</f>
        <v>15272597.409999996</v>
      </c>
      <c r="G9" s="213">
        <f>SUM(G10:G11)</f>
        <v>41161377.759999998</v>
      </c>
      <c r="H9" s="216"/>
      <c r="I9" s="216"/>
      <c r="J9" s="216"/>
      <c r="K9" s="280"/>
    </row>
    <row r="10" spans="1:11" ht="15" thickBot="1" x14ac:dyDescent="0.4">
      <c r="A10" s="420"/>
      <c r="B10" s="197" t="s">
        <v>27</v>
      </c>
      <c r="C10" s="263">
        <v>0</v>
      </c>
      <c r="D10" s="263">
        <v>0</v>
      </c>
      <c r="E10" s="263">
        <v>0</v>
      </c>
      <c r="F10" s="218">
        <v>0</v>
      </c>
      <c r="G10" s="219">
        <v>0</v>
      </c>
      <c r="H10" s="231" t="e">
        <f>SUM(E10/D10*100)</f>
        <v>#DIV/0!</v>
      </c>
      <c r="I10" s="231" t="e">
        <f>SUM(F10/D10*100)</f>
        <v>#DIV/0!</v>
      </c>
      <c r="J10" s="220" t="e">
        <f>SUM(G10/E10*100)</f>
        <v>#DIV/0!</v>
      </c>
      <c r="K10" s="221">
        <f>(D10*100)/$D$77</f>
        <v>0</v>
      </c>
    </row>
    <row r="11" spans="1:11" ht="15" thickBot="1" x14ac:dyDescent="0.4">
      <c r="A11" s="421"/>
      <c r="B11" s="198" t="s">
        <v>26</v>
      </c>
      <c r="C11" s="223">
        <v>63342000</v>
      </c>
      <c r="D11" s="223">
        <v>63342000</v>
      </c>
      <c r="E11" s="297">
        <v>48069402.590000004</v>
      </c>
      <c r="F11" s="223">
        <f>SUM(D11-E11)</f>
        <v>15272597.409999996</v>
      </c>
      <c r="G11" s="298">
        <v>41161377.759999998</v>
      </c>
      <c r="H11" s="248">
        <f>SUM(E11/D11*100)</f>
        <v>75.888671955416626</v>
      </c>
      <c r="I11" s="248">
        <f>SUM(F11/D11*100)</f>
        <v>24.111328044583367</v>
      </c>
      <c r="J11" s="240">
        <f>SUM(G11/E11*100)</f>
        <v>85.629060363156867</v>
      </c>
      <c r="K11" s="249">
        <v>81.81</v>
      </c>
    </row>
    <row r="12" spans="1:11" ht="15" thickBot="1" x14ac:dyDescent="0.4">
      <c r="A12" s="419">
        <v>803</v>
      </c>
      <c r="B12" s="199" t="s">
        <v>4</v>
      </c>
      <c r="C12" s="281">
        <v>0</v>
      </c>
      <c r="D12" s="281">
        <v>0</v>
      </c>
      <c r="E12" s="281">
        <v>0</v>
      </c>
      <c r="F12" s="281">
        <v>0</v>
      </c>
      <c r="G12" s="226">
        <f>SUM(G13)</f>
        <v>0</v>
      </c>
      <c r="H12" s="216" t="e">
        <f>SUM(I13)</f>
        <v>#DIV/0!</v>
      </c>
      <c r="I12" s="216" t="e">
        <f>SUM(J13)</f>
        <v>#DIV/0!</v>
      </c>
      <c r="J12" s="216" t="e">
        <f>SUM(J13)</f>
        <v>#DIV/0!</v>
      </c>
      <c r="K12" s="217">
        <f>SUM(K13)</f>
        <v>0</v>
      </c>
    </row>
    <row r="13" spans="1:11" ht="15" thickBot="1" x14ac:dyDescent="0.4">
      <c r="A13" s="420"/>
      <c r="B13" s="200" t="s">
        <v>26</v>
      </c>
      <c r="C13" s="219">
        <v>0</v>
      </c>
      <c r="D13" s="219">
        <v>0</v>
      </c>
      <c r="E13" s="219">
        <v>0</v>
      </c>
      <c r="F13" s="218">
        <f>SUM(D13-E13)</f>
        <v>0</v>
      </c>
      <c r="G13" s="219">
        <v>0</v>
      </c>
      <c r="H13" s="228" t="e">
        <f>SUM(E13/D13*100)</f>
        <v>#DIV/0!</v>
      </c>
      <c r="I13" s="228" t="e">
        <f>SUM(F13/D13*100)</f>
        <v>#DIV/0!</v>
      </c>
      <c r="J13" s="220" t="e">
        <f>SUM(G13/E13*100)</f>
        <v>#DIV/0!</v>
      </c>
      <c r="K13" s="221">
        <f>(D13*100)/$D$77</f>
        <v>0</v>
      </c>
    </row>
    <row r="14" spans="1:11" ht="15" thickBot="1" x14ac:dyDescent="0.4">
      <c r="A14" s="419">
        <v>804</v>
      </c>
      <c r="B14" s="201" t="s">
        <v>5</v>
      </c>
      <c r="C14" s="213">
        <f>SUM(C15:C16)</f>
        <v>280000</v>
      </c>
      <c r="D14" s="213">
        <f>SUM(D15:D16)</f>
        <v>190000</v>
      </c>
      <c r="E14" s="213">
        <f>SUM(E15:E16)</f>
        <v>74710.63</v>
      </c>
      <c r="F14" s="213">
        <f>SUM(F15:F16)</f>
        <v>115289.37</v>
      </c>
      <c r="G14" s="214">
        <f>SUM(G15:G16)</f>
        <v>64291.54</v>
      </c>
      <c r="H14" s="215"/>
      <c r="I14" s="216"/>
      <c r="J14" s="216"/>
      <c r="K14" s="217"/>
    </row>
    <row r="15" spans="1:11" x14ac:dyDescent="0.35">
      <c r="A15" s="420"/>
      <c r="B15" s="200" t="s">
        <v>26</v>
      </c>
      <c r="C15" s="218">
        <v>0</v>
      </c>
      <c r="D15" s="218">
        <v>0</v>
      </c>
      <c r="E15" s="219">
        <v>0</v>
      </c>
      <c r="F15" s="218">
        <f>SUM(D15-E15)</f>
        <v>0</v>
      </c>
      <c r="G15" s="219">
        <v>0</v>
      </c>
      <c r="H15" s="220" t="e">
        <f>SUM(E15/D15*100)</f>
        <v>#DIV/0!</v>
      </c>
      <c r="I15" s="220" t="e">
        <f>SUM(F15/D15*100)</f>
        <v>#DIV/0!</v>
      </c>
      <c r="J15" s="220" t="e">
        <f>SUM(G15/E15*100)</f>
        <v>#DIV/0!</v>
      </c>
      <c r="K15" s="221">
        <f>(D15*100)/$D$77</f>
        <v>0</v>
      </c>
    </row>
    <row r="16" spans="1:11" ht="15" thickBot="1" x14ac:dyDescent="0.4">
      <c r="A16" s="421"/>
      <c r="B16" s="202" t="s">
        <v>28</v>
      </c>
      <c r="C16" s="222">
        <v>280000</v>
      </c>
      <c r="D16" s="222">
        <v>190000</v>
      </c>
      <c r="E16" s="299">
        <v>74710.63</v>
      </c>
      <c r="F16" s="223">
        <f>SUM(D16-E16)</f>
        <v>115289.37</v>
      </c>
      <c r="G16" s="299">
        <v>64291.54</v>
      </c>
      <c r="H16" s="224">
        <f>SUM(E16/D16*100)</f>
        <v>39.321384210526318</v>
      </c>
      <c r="I16" s="224">
        <f>SUM(F16/D16*100)</f>
        <v>60.678615789473675</v>
      </c>
      <c r="J16" s="224">
        <f>SUM(G16/E16*100)</f>
        <v>86.054072894312355</v>
      </c>
      <c r="K16" s="225">
        <v>0.4</v>
      </c>
    </row>
    <row r="17" spans="1:11" ht="15" thickBot="1" x14ac:dyDescent="0.4">
      <c r="A17" s="419">
        <v>802</v>
      </c>
      <c r="B17" s="201" t="s">
        <v>21</v>
      </c>
      <c r="C17" s="226">
        <f>SUM(C18:C20)</f>
        <v>7063480</v>
      </c>
      <c r="D17" s="213">
        <f>SUM(D18:D20)</f>
        <v>8858910.7400000002</v>
      </c>
      <c r="E17" s="213">
        <f>SUM(E18:E20)</f>
        <v>8054307.7800000003</v>
      </c>
      <c r="F17" s="213">
        <f>SUM(F18:F20)</f>
        <v>804602.96</v>
      </c>
      <c r="G17" s="226">
        <f>SUM(G18:G20)</f>
        <v>6926386.4699999997</v>
      </c>
      <c r="H17" s="216"/>
      <c r="I17" s="216"/>
      <c r="J17" s="216"/>
      <c r="K17" s="217"/>
    </row>
    <row r="18" spans="1:11" x14ac:dyDescent="0.35">
      <c r="A18" s="420"/>
      <c r="B18" s="200" t="s">
        <v>26</v>
      </c>
      <c r="C18" s="227">
        <v>2889480</v>
      </c>
      <c r="D18" s="227">
        <v>2889480</v>
      </c>
      <c r="E18" s="219">
        <v>2228696.71</v>
      </c>
      <c r="F18" s="223">
        <f>SUM(D18-E18)</f>
        <v>660783.29</v>
      </c>
      <c r="G18" s="219">
        <v>1791534.51</v>
      </c>
      <c r="H18" s="228">
        <f>SUM(E18/D18*100)</f>
        <v>77.131411534255307</v>
      </c>
      <c r="I18" s="228">
        <f t="shared" ref="I18:J20" si="0">SUM(F18/D18*100)</f>
        <v>22.8685884657447</v>
      </c>
      <c r="J18" s="228">
        <f t="shared" si="0"/>
        <v>80.384850121665949</v>
      </c>
      <c r="K18" s="221">
        <v>4.5</v>
      </c>
    </row>
    <row r="19" spans="1:11" ht="15" thickBot="1" x14ac:dyDescent="0.4">
      <c r="A19" s="420"/>
      <c r="B19" s="203" t="s">
        <v>58</v>
      </c>
      <c r="C19" s="229">
        <v>0</v>
      </c>
      <c r="D19" s="229">
        <v>645430.74</v>
      </c>
      <c r="E19" s="230">
        <v>645430.74</v>
      </c>
      <c r="F19" s="263">
        <v>0</v>
      </c>
      <c r="G19" s="230">
        <v>579558.79</v>
      </c>
      <c r="H19" s="231">
        <f>SUM(E19/D19*100)</f>
        <v>100</v>
      </c>
      <c r="I19" s="231">
        <f t="shared" si="0"/>
        <v>0</v>
      </c>
      <c r="J19" s="231">
        <f t="shared" si="0"/>
        <v>89.794110209253446</v>
      </c>
      <c r="K19" s="225">
        <f>(D19*100)/$D$77</f>
        <v>0.84457581481538635</v>
      </c>
    </row>
    <row r="20" spans="1:11" ht="15" thickBot="1" x14ac:dyDescent="0.4">
      <c r="A20" s="421"/>
      <c r="B20" s="204" t="s">
        <v>27</v>
      </c>
      <c r="C20" s="232">
        <v>4174000</v>
      </c>
      <c r="D20" s="232">
        <v>5324000</v>
      </c>
      <c r="E20" s="300">
        <v>5180180.33</v>
      </c>
      <c r="F20" s="223">
        <f>SUM(D20-E20)</f>
        <v>143819.66999999993</v>
      </c>
      <c r="G20" s="300">
        <v>4555293.17</v>
      </c>
      <c r="H20" s="224">
        <f>SUM(E20/D20*100)</f>
        <v>97.298653831705479</v>
      </c>
      <c r="I20" s="224">
        <f t="shared" si="0"/>
        <v>2.7013461682945139</v>
      </c>
      <c r="J20" s="224">
        <f t="shared" si="0"/>
        <v>87.936961260188411</v>
      </c>
      <c r="K20" s="233">
        <v>4.2699999999999996</v>
      </c>
    </row>
    <row r="21" spans="1:11" ht="15" thickBot="1" x14ac:dyDescent="0.4">
      <c r="A21" s="419">
        <v>37</v>
      </c>
      <c r="B21" s="201" t="s">
        <v>74</v>
      </c>
      <c r="C21" s="226">
        <f>SUM(C22:C26)</f>
        <v>751980</v>
      </c>
      <c r="D21" s="213">
        <f>SUM(D22:D26)</f>
        <v>518510.78</v>
      </c>
      <c r="E21" s="213">
        <f>SUM(E22:E26)</f>
        <v>348513.66000000003</v>
      </c>
      <c r="F21" s="213">
        <f>SUM(F22:F26)</f>
        <v>169997.12</v>
      </c>
      <c r="G21" s="226">
        <f>SUM(G22:G26)</f>
        <v>245717.38</v>
      </c>
      <c r="H21" s="216"/>
      <c r="I21" s="216"/>
      <c r="J21" s="216"/>
      <c r="K21" s="217"/>
    </row>
    <row r="22" spans="1:11" x14ac:dyDescent="0.35">
      <c r="A22" s="420"/>
      <c r="B22" s="200" t="s">
        <v>28</v>
      </c>
      <c r="C22" s="227">
        <v>520000</v>
      </c>
      <c r="D22" s="227">
        <v>270000</v>
      </c>
      <c r="E22" s="219">
        <v>230173.34</v>
      </c>
      <c r="F22" s="294">
        <f>SUM(D22-E22)</f>
        <v>39826.660000000003</v>
      </c>
      <c r="G22" s="219">
        <v>137181.46</v>
      </c>
      <c r="H22" s="228">
        <f>SUM(E22/D22*100)</f>
        <v>85.24938518518519</v>
      </c>
      <c r="I22" s="228">
        <f t="shared" ref="I22:J26" si="1">SUM(F22/D22*100)</f>
        <v>14.750614814814817</v>
      </c>
      <c r="J22" s="234">
        <f t="shared" si="1"/>
        <v>59.599195979864561</v>
      </c>
      <c r="K22" s="221">
        <f>(D22*100)/$D$77</f>
        <v>0.35330742071589943</v>
      </c>
    </row>
    <row r="23" spans="1:11" x14ac:dyDescent="0.35">
      <c r="A23" s="420"/>
      <c r="B23" s="205" t="s">
        <v>75</v>
      </c>
      <c r="C23" s="223">
        <v>100000</v>
      </c>
      <c r="D23" s="263">
        <v>0</v>
      </c>
      <c r="E23" s="298">
        <v>0</v>
      </c>
      <c r="F23" s="263">
        <v>0</v>
      </c>
      <c r="G23" s="298">
        <v>0</v>
      </c>
      <c r="H23" s="235" t="e">
        <f>SUM(E23/D23*100)</f>
        <v>#DIV/0!</v>
      </c>
      <c r="I23" s="236" t="e">
        <f t="shared" si="1"/>
        <v>#DIV/0!</v>
      </c>
      <c r="J23" s="237" t="e">
        <f t="shared" si="1"/>
        <v>#DIV/0!</v>
      </c>
      <c r="K23" s="238">
        <f>(D23*100)/$D$77</f>
        <v>0</v>
      </c>
    </row>
    <row r="24" spans="1:11" ht="15" thickBot="1" x14ac:dyDescent="0.4">
      <c r="A24" s="420"/>
      <c r="B24" s="205" t="s">
        <v>69</v>
      </c>
      <c r="C24" s="239">
        <v>0</v>
      </c>
      <c r="D24" s="239">
        <v>89594.28</v>
      </c>
      <c r="E24" s="298">
        <v>62457.42</v>
      </c>
      <c r="F24" s="223">
        <f>SUM(D24-E24)</f>
        <v>27136.86</v>
      </c>
      <c r="G24" s="298">
        <v>62457.42</v>
      </c>
      <c r="H24" s="240">
        <f>SUM(E24/D24*100)</f>
        <v>69.711392289775645</v>
      </c>
      <c r="I24" s="241">
        <f t="shared" si="1"/>
        <v>30.288607710224358</v>
      </c>
      <c r="J24" s="242">
        <f t="shared" si="1"/>
        <v>100</v>
      </c>
      <c r="K24" s="233">
        <f>(D24*100)/$D$77</f>
        <v>0.11723823695443739</v>
      </c>
    </row>
    <row r="25" spans="1:11" ht="15" thickBot="1" x14ac:dyDescent="0.4">
      <c r="A25" s="420"/>
      <c r="B25" s="203" t="s">
        <v>76</v>
      </c>
      <c r="C25" s="229">
        <v>0</v>
      </c>
      <c r="D25" s="229">
        <v>26936.5</v>
      </c>
      <c r="E25" s="230">
        <v>26936.5</v>
      </c>
      <c r="F25" s="218">
        <f>SUM(D25-E25)</f>
        <v>0</v>
      </c>
      <c r="G25" s="230">
        <v>26936.5</v>
      </c>
      <c r="H25" s="235">
        <f>SUM(E25/D25*100)</f>
        <v>100</v>
      </c>
      <c r="I25" s="236">
        <f t="shared" si="1"/>
        <v>0</v>
      </c>
      <c r="J25" s="230">
        <f t="shared" si="1"/>
        <v>100</v>
      </c>
      <c r="K25" s="225">
        <f>(D25*100)/$D$77</f>
        <v>3.5247649400421577E-2</v>
      </c>
    </row>
    <row r="26" spans="1:11" ht="15" thickBot="1" x14ac:dyDescent="0.4">
      <c r="A26" s="421"/>
      <c r="B26" s="204" t="s">
        <v>33</v>
      </c>
      <c r="C26" s="232">
        <v>131980</v>
      </c>
      <c r="D26" s="232">
        <v>131980</v>
      </c>
      <c r="E26" s="300">
        <v>28946.400000000001</v>
      </c>
      <c r="F26" s="232">
        <f>SUM(D26-E26)</f>
        <v>103033.60000000001</v>
      </c>
      <c r="G26" s="300">
        <v>19142</v>
      </c>
      <c r="H26" s="243">
        <f>SUM(E26/D26*100)</f>
        <v>21.932414002121533</v>
      </c>
      <c r="I26" s="244">
        <f t="shared" si="1"/>
        <v>78.067585997878481</v>
      </c>
      <c r="J26" s="245">
        <f t="shared" si="1"/>
        <v>66.129121410607183</v>
      </c>
      <c r="K26" s="233">
        <f>(D26*100)/$D$77</f>
        <v>0.17270190142994224</v>
      </c>
    </row>
    <row r="27" spans="1:11" ht="15" thickBot="1" x14ac:dyDescent="0.4">
      <c r="A27" s="419">
        <v>38</v>
      </c>
      <c r="B27" s="201" t="s">
        <v>59</v>
      </c>
      <c r="C27" s="226">
        <f>SUM(C28:C32)</f>
        <v>155090</v>
      </c>
      <c r="D27" s="213">
        <f>SUM(D28:D32)</f>
        <v>824715.69</v>
      </c>
      <c r="E27" s="226">
        <f>SUM(E28:E32)</f>
        <v>431298.67</v>
      </c>
      <c r="F27" s="213">
        <f>SUM(F28:F32)</f>
        <v>393417.02</v>
      </c>
      <c r="G27" s="226">
        <f>SUM(G28:G32)</f>
        <v>321637.26</v>
      </c>
      <c r="H27" s="216"/>
      <c r="I27" s="216"/>
      <c r="J27" s="216"/>
      <c r="K27" s="217"/>
    </row>
    <row r="28" spans="1:11" x14ac:dyDescent="0.35">
      <c r="A28" s="420"/>
      <c r="B28" s="200" t="s">
        <v>30</v>
      </c>
      <c r="C28" s="227">
        <v>150000</v>
      </c>
      <c r="D28" s="227">
        <v>440000</v>
      </c>
      <c r="E28" s="219">
        <v>230478.49</v>
      </c>
      <c r="F28" s="227">
        <f t="shared" ref="F28:F36" si="2">SUM(D28-E28)</f>
        <v>209521.51</v>
      </c>
      <c r="G28" s="219">
        <v>130478.49</v>
      </c>
      <c r="H28" s="220">
        <f>SUM(E28/D28*100)</f>
        <v>52.381475000000002</v>
      </c>
      <c r="I28" s="228">
        <f t="shared" ref="I28:J32" si="3">SUM(F28/D28*100)</f>
        <v>47.618524999999998</v>
      </c>
      <c r="J28" s="234">
        <f t="shared" si="3"/>
        <v>56.612003141811627</v>
      </c>
      <c r="K28" s="221">
        <f>(D28*100)/$D$77</f>
        <v>0.57576024116665092</v>
      </c>
    </row>
    <row r="29" spans="1:11" x14ac:dyDescent="0.35">
      <c r="A29" s="420"/>
      <c r="B29" s="203" t="s">
        <v>32</v>
      </c>
      <c r="C29" s="246">
        <v>1000</v>
      </c>
      <c r="D29" s="229">
        <v>1000</v>
      </c>
      <c r="E29" s="230">
        <v>861.93</v>
      </c>
      <c r="F29" s="246">
        <f t="shared" si="2"/>
        <v>138.07000000000005</v>
      </c>
      <c r="G29" s="230">
        <v>861.93</v>
      </c>
      <c r="H29" s="235">
        <f>SUM(E29/D29*100)</f>
        <v>86.192999999999998</v>
      </c>
      <c r="I29" s="236">
        <f t="shared" si="3"/>
        <v>13.807000000000006</v>
      </c>
      <c r="J29" s="237">
        <f t="shared" si="3"/>
        <v>100</v>
      </c>
      <c r="K29" s="238">
        <f>(D29*100)/$D$77</f>
        <v>1.3085460026514794E-3</v>
      </c>
    </row>
    <row r="30" spans="1:11" x14ac:dyDescent="0.35">
      <c r="A30" s="420"/>
      <c r="B30" s="205" t="s">
        <v>69</v>
      </c>
      <c r="C30" s="239">
        <v>0</v>
      </c>
      <c r="D30" s="239">
        <v>229625.69</v>
      </c>
      <c r="E30" s="298">
        <v>49958.25</v>
      </c>
      <c r="F30" s="246">
        <f t="shared" si="2"/>
        <v>179667.44</v>
      </c>
      <c r="G30" s="230">
        <v>40296.839999999997</v>
      </c>
      <c r="H30" s="247">
        <f>SUM(E30/D30*100)</f>
        <v>21.756385359146879</v>
      </c>
      <c r="I30" s="248">
        <f t="shared" si="3"/>
        <v>78.243614640853124</v>
      </c>
      <c r="J30" s="237">
        <f t="shared" si="3"/>
        <v>80.661031961687996</v>
      </c>
      <c r="K30" s="249">
        <f>(D30*100)/$D$77</f>
        <v>0.30047577875558779</v>
      </c>
    </row>
    <row r="31" spans="1:11" x14ac:dyDescent="0.35">
      <c r="A31" s="420"/>
      <c r="B31" s="205" t="s">
        <v>52</v>
      </c>
      <c r="C31" s="239">
        <v>0</v>
      </c>
      <c r="D31" s="239">
        <v>0</v>
      </c>
      <c r="E31" s="298">
        <v>0</v>
      </c>
      <c r="F31" s="218">
        <f>SUM(D31-E31)</f>
        <v>0</v>
      </c>
      <c r="G31" s="298">
        <v>0</v>
      </c>
      <c r="H31" s="247" t="e">
        <f>SUM(E31/D31*100)</f>
        <v>#DIV/0!</v>
      </c>
      <c r="I31" s="248" t="e">
        <f t="shared" si="3"/>
        <v>#DIV/0!</v>
      </c>
      <c r="J31" s="237" t="e">
        <f t="shared" si="3"/>
        <v>#DIV/0!</v>
      </c>
      <c r="K31" s="249">
        <f>(D31*100)/$D$77</f>
        <v>0</v>
      </c>
    </row>
    <row r="32" spans="1:11" ht="15" thickBot="1" x14ac:dyDescent="0.4">
      <c r="A32" s="421"/>
      <c r="B32" s="202" t="s">
        <v>26</v>
      </c>
      <c r="C32" s="222">
        <v>4090</v>
      </c>
      <c r="D32" s="222">
        <v>154090</v>
      </c>
      <c r="E32" s="299">
        <v>150000</v>
      </c>
      <c r="F32" s="250">
        <f t="shared" si="2"/>
        <v>4090</v>
      </c>
      <c r="G32" s="299">
        <v>150000</v>
      </c>
      <c r="H32" s="231">
        <f>SUM(E32/D32*100)</f>
        <v>97.345707054318908</v>
      </c>
      <c r="I32" s="224">
        <f t="shared" si="3"/>
        <v>2.6542929456810955</v>
      </c>
      <c r="J32" s="251">
        <f t="shared" si="3"/>
        <v>100</v>
      </c>
      <c r="K32" s="225">
        <f>(D32*100)/$D$77</f>
        <v>0.20163385354856647</v>
      </c>
    </row>
    <row r="33" spans="1:11" ht="15" thickBot="1" x14ac:dyDescent="0.4">
      <c r="A33" s="419">
        <v>92</v>
      </c>
      <c r="B33" s="201" t="s">
        <v>42</v>
      </c>
      <c r="C33" s="213">
        <f>SUM(C34)</f>
        <v>100000</v>
      </c>
      <c r="D33" s="301">
        <v>0</v>
      </c>
      <c r="E33" s="226">
        <f>SUM(E34)</f>
        <v>0</v>
      </c>
      <c r="F33" s="252">
        <f t="shared" si="2"/>
        <v>0</v>
      </c>
      <c r="G33" s="226">
        <f>SUM(G34)</f>
        <v>0</v>
      </c>
      <c r="H33" s="216"/>
      <c r="I33" s="216"/>
      <c r="J33" s="216"/>
      <c r="K33" s="217"/>
    </row>
    <row r="34" spans="1:11" ht="15" thickBot="1" x14ac:dyDescent="0.4">
      <c r="A34" s="421"/>
      <c r="B34" s="204" t="s">
        <v>30</v>
      </c>
      <c r="C34" s="232">
        <v>100000</v>
      </c>
      <c r="D34" s="295">
        <v>0</v>
      </c>
      <c r="E34" s="302">
        <v>0</v>
      </c>
      <c r="F34" s="218">
        <f>SUM(D34-E34)</f>
        <v>0</v>
      </c>
      <c r="G34" s="295">
        <v>0</v>
      </c>
      <c r="H34" s="243" t="e">
        <f>SUM(E34/D34*100)</f>
        <v>#DIV/0!</v>
      </c>
      <c r="I34" s="244" t="e">
        <f>SUM(F34/D34*100)</f>
        <v>#DIV/0!</v>
      </c>
      <c r="J34" s="245" t="e">
        <f>SUM(G34/E34*100)</f>
        <v>#DIV/0!</v>
      </c>
      <c r="K34" s="233">
        <f>(D34*100)/$D$77</f>
        <v>0</v>
      </c>
    </row>
    <row r="35" spans="1:11" ht="15" thickBot="1" x14ac:dyDescent="0.4">
      <c r="A35" s="419">
        <v>39</v>
      </c>
      <c r="B35" s="201" t="s">
        <v>41</v>
      </c>
      <c r="C35" s="253">
        <f>SUM(C36+C39)</f>
        <v>300000</v>
      </c>
      <c r="D35" s="226">
        <f>SUM(D36:D39)</f>
        <v>100000</v>
      </c>
      <c r="E35" s="226">
        <f>SUM(E36:E39)</f>
        <v>61000</v>
      </c>
      <c r="F35" s="254">
        <f>SUM(F36,F39)</f>
        <v>39000</v>
      </c>
      <c r="G35" s="226">
        <f>SUM(G36:G39)</f>
        <v>42540</v>
      </c>
      <c r="H35" s="216"/>
      <c r="I35" s="216"/>
      <c r="J35" s="216"/>
      <c r="K35" s="217"/>
    </row>
    <row r="36" spans="1:11" ht="15" thickBot="1" x14ac:dyDescent="0.4">
      <c r="A36" s="420"/>
      <c r="B36" s="206" t="s">
        <v>28</v>
      </c>
      <c r="C36" s="255">
        <v>200000</v>
      </c>
      <c r="D36" s="255">
        <v>100000</v>
      </c>
      <c r="E36" s="303">
        <v>61000</v>
      </c>
      <c r="F36" s="246">
        <f t="shared" si="2"/>
        <v>39000</v>
      </c>
      <c r="G36" s="304">
        <v>42540</v>
      </c>
      <c r="H36" s="240">
        <f>SUM(E36/D36*100)</f>
        <v>61</v>
      </c>
      <c r="I36" s="241">
        <f t="shared" ref="I36:J39" si="4">SUM(F36/D36*100)</f>
        <v>39</v>
      </c>
      <c r="J36" s="245">
        <f t="shared" si="4"/>
        <v>69.73770491803279</v>
      </c>
      <c r="K36" s="233">
        <f>(D36*100)/$D$77</f>
        <v>0.13085460026514795</v>
      </c>
    </row>
    <row r="37" spans="1:11" x14ac:dyDescent="0.35">
      <c r="A37" s="420"/>
      <c r="B37" s="207" t="s">
        <v>58</v>
      </c>
      <c r="C37" s="256">
        <v>0</v>
      </c>
      <c r="D37" s="256">
        <v>0</v>
      </c>
      <c r="E37" s="305">
        <v>0</v>
      </c>
      <c r="F37" s="218">
        <f>SUM(D37-E37)</f>
        <v>0</v>
      </c>
      <c r="G37" s="306">
        <v>0</v>
      </c>
      <c r="H37" s="247" t="e">
        <f>SUM(E37/D37*100)</f>
        <v>#DIV/0!</v>
      </c>
      <c r="I37" s="257" t="e">
        <f t="shared" si="4"/>
        <v>#DIV/0!</v>
      </c>
      <c r="J37" s="242" t="e">
        <f t="shared" si="4"/>
        <v>#DIV/0!</v>
      </c>
      <c r="K37" s="258">
        <f>(D37*100)/$D$77</f>
        <v>0</v>
      </c>
    </row>
    <row r="38" spans="1:11" x14ac:dyDescent="0.35">
      <c r="A38" s="420"/>
      <c r="B38" s="208" t="s">
        <v>77</v>
      </c>
      <c r="C38" s="259">
        <v>0</v>
      </c>
      <c r="D38" s="259">
        <v>0</v>
      </c>
      <c r="E38" s="307">
        <v>0</v>
      </c>
      <c r="F38" s="218">
        <f>SUM(D38-E38)</f>
        <v>0</v>
      </c>
      <c r="G38" s="308">
        <v>0</v>
      </c>
      <c r="H38" s="235" t="e">
        <f>SUM(E38/D38*100)</f>
        <v>#DIV/0!</v>
      </c>
      <c r="I38" s="236" t="e">
        <f t="shared" si="4"/>
        <v>#DIV/0!</v>
      </c>
      <c r="J38" s="237" t="e">
        <f t="shared" si="4"/>
        <v>#DIV/0!</v>
      </c>
      <c r="K38" s="238">
        <f>(D38*100)/$D$77</f>
        <v>0</v>
      </c>
    </row>
    <row r="39" spans="1:11" ht="15" thickBot="1" x14ac:dyDescent="0.4">
      <c r="A39" s="421"/>
      <c r="B39" s="204" t="s">
        <v>30</v>
      </c>
      <c r="C39" s="232">
        <v>100000</v>
      </c>
      <c r="D39" s="295">
        <v>0</v>
      </c>
      <c r="E39" s="309">
        <v>0</v>
      </c>
      <c r="F39" s="309">
        <v>0</v>
      </c>
      <c r="G39" s="260">
        <v>0</v>
      </c>
      <c r="H39" s="243" t="e">
        <f>SUM(E39/D39*100)</f>
        <v>#DIV/0!</v>
      </c>
      <c r="I39" s="244" t="e">
        <f t="shared" si="4"/>
        <v>#DIV/0!</v>
      </c>
      <c r="J39" s="245" t="e">
        <f t="shared" si="4"/>
        <v>#DIV/0!</v>
      </c>
      <c r="K39" s="233">
        <f>(D39*100)/$D$77</f>
        <v>0</v>
      </c>
    </row>
    <row r="40" spans="1:11" ht="15" thickBot="1" x14ac:dyDescent="0.4">
      <c r="A40" s="422" t="s">
        <v>35</v>
      </c>
      <c r="B40" s="201" t="s">
        <v>57</v>
      </c>
      <c r="C40" s="226">
        <f>SUM(C41:C43)</f>
        <v>15000</v>
      </c>
      <c r="D40" s="226">
        <f>SUM(D41:D43)</f>
        <v>15000</v>
      </c>
      <c r="E40" s="226">
        <f>SUM(E41:E43)</f>
        <v>312</v>
      </c>
      <c r="F40" s="226">
        <f>SUM(F41:F43)</f>
        <v>14688</v>
      </c>
      <c r="G40" s="226">
        <f>SUM(G41:G43)</f>
        <v>312</v>
      </c>
      <c r="H40" s="216"/>
      <c r="I40" s="216"/>
      <c r="J40" s="216"/>
      <c r="K40" s="217"/>
    </row>
    <row r="41" spans="1:11" x14ac:dyDescent="0.35">
      <c r="A41" s="423"/>
      <c r="B41" s="200" t="s">
        <v>30</v>
      </c>
      <c r="C41" s="261">
        <v>0</v>
      </c>
      <c r="D41" s="261">
        <v>0</v>
      </c>
      <c r="E41" s="310">
        <v>0</v>
      </c>
      <c r="F41" s="218">
        <f>SUM(D41-E41)</f>
        <v>0</v>
      </c>
      <c r="G41" s="311">
        <v>0</v>
      </c>
      <c r="H41" s="220" t="e">
        <f>SUM(E41/D41*100)</f>
        <v>#DIV/0!</v>
      </c>
      <c r="I41" s="228" t="e">
        <f t="shared" ref="I41:J43" si="5">SUM(F41/D41*100)</f>
        <v>#DIV/0!</v>
      </c>
      <c r="J41" s="234" t="e">
        <f t="shared" si="5"/>
        <v>#DIV/0!</v>
      </c>
      <c r="K41" s="221">
        <f>(D41*100)/$D$77</f>
        <v>0</v>
      </c>
    </row>
    <row r="42" spans="1:11" x14ac:dyDescent="0.35">
      <c r="A42" s="423"/>
      <c r="B42" s="203" t="s">
        <v>32</v>
      </c>
      <c r="C42" s="227">
        <v>15000</v>
      </c>
      <c r="D42" s="227">
        <v>15000</v>
      </c>
      <c r="E42" s="219">
        <v>312</v>
      </c>
      <c r="F42" s="227">
        <f>SUM(D42-E42)</f>
        <v>14688</v>
      </c>
      <c r="G42" s="308">
        <v>312</v>
      </c>
      <c r="H42" s="235">
        <f>SUM(E42/D42*100)</f>
        <v>2.08</v>
      </c>
      <c r="I42" s="236">
        <f t="shared" si="5"/>
        <v>97.92</v>
      </c>
      <c r="J42" s="237">
        <f t="shared" si="5"/>
        <v>100</v>
      </c>
      <c r="K42" s="238">
        <f>(D42*100)/$D$77</f>
        <v>1.9628190039772189E-2</v>
      </c>
    </row>
    <row r="43" spans="1:11" ht="15" thickBot="1" x14ac:dyDescent="0.4">
      <c r="A43" s="424"/>
      <c r="B43" s="202" t="s">
        <v>54</v>
      </c>
      <c r="C43" s="250">
        <v>0</v>
      </c>
      <c r="D43" s="250">
        <v>0</v>
      </c>
      <c r="E43" s="299">
        <v>0</v>
      </c>
      <c r="F43" s="218">
        <f>SUM(D43-E43)</f>
        <v>0</v>
      </c>
      <c r="G43" s="312">
        <v>0</v>
      </c>
      <c r="H43" s="231" t="e">
        <f>SUM(E43/D43*100)</f>
        <v>#DIV/0!</v>
      </c>
      <c r="I43" s="224" t="e">
        <f t="shared" si="5"/>
        <v>#DIV/0!</v>
      </c>
      <c r="J43" s="251" t="e">
        <f t="shared" si="5"/>
        <v>#DIV/0!</v>
      </c>
      <c r="K43" s="225">
        <f>(D43*100)/$D$77</f>
        <v>0</v>
      </c>
    </row>
    <row r="44" spans="1:11" ht="15" thickBot="1" x14ac:dyDescent="0.4">
      <c r="A44" s="419">
        <v>41</v>
      </c>
      <c r="B44" s="201" t="s">
        <v>6</v>
      </c>
      <c r="C44" s="214">
        <f>SUM(C45:C46)</f>
        <v>55000</v>
      </c>
      <c r="D44" s="213">
        <f>SUM(D45:D46)</f>
        <v>95000</v>
      </c>
      <c r="E44" s="213">
        <f>SUM(E45:E46)</f>
        <v>72104</v>
      </c>
      <c r="F44" s="213">
        <f>SUM(F45:F46)</f>
        <v>22896</v>
      </c>
      <c r="G44" s="226">
        <f>SUM(G45:G46)</f>
        <v>63534</v>
      </c>
      <c r="H44" s="216"/>
      <c r="I44" s="216"/>
      <c r="J44" s="216"/>
      <c r="K44" s="217"/>
    </row>
    <row r="45" spans="1:11" x14ac:dyDescent="0.35">
      <c r="A45" s="420"/>
      <c r="B45" s="200" t="s">
        <v>30</v>
      </c>
      <c r="C45" s="261">
        <v>0</v>
      </c>
      <c r="D45" s="261">
        <v>0</v>
      </c>
      <c r="E45" s="218">
        <v>0</v>
      </c>
      <c r="F45" s="218">
        <f>SUM(D45-E45)</f>
        <v>0</v>
      </c>
      <c r="G45" s="311">
        <v>0</v>
      </c>
      <c r="H45" s="220" t="e">
        <f>SUM(E45/D45*100)</f>
        <v>#DIV/0!</v>
      </c>
      <c r="I45" s="228" t="e">
        <f>SUM(F45/D45*100)</f>
        <v>#DIV/0!</v>
      </c>
      <c r="J45" s="234" t="e">
        <f>SUM(G45/E45*100)</f>
        <v>#DIV/0!</v>
      </c>
      <c r="K45" s="221">
        <f>(D45*100)/$D$77</f>
        <v>0</v>
      </c>
    </row>
    <row r="46" spans="1:11" ht="15" thickBot="1" x14ac:dyDescent="0.4">
      <c r="A46" s="421"/>
      <c r="B46" s="202" t="s">
        <v>32</v>
      </c>
      <c r="C46" s="222">
        <v>55000</v>
      </c>
      <c r="D46" s="222">
        <v>95000</v>
      </c>
      <c r="E46" s="222">
        <v>72104</v>
      </c>
      <c r="F46" s="218">
        <f>SUM(D46-E46)</f>
        <v>22896</v>
      </c>
      <c r="G46" s="312">
        <v>63534</v>
      </c>
      <c r="H46" s="224">
        <f>SUM(E46/D46*100)</f>
        <v>75.898947368421048</v>
      </c>
      <c r="I46" s="224">
        <f>SUM(F46/D46*100)</f>
        <v>24.101052631578948</v>
      </c>
      <c r="J46" s="251">
        <f>SUM(G46/E46*100)</f>
        <v>88.114390325085992</v>
      </c>
      <c r="K46" s="225">
        <f>(D46*100)/$D$77</f>
        <v>0.12431187025189054</v>
      </c>
    </row>
    <row r="47" spans="1:11" ht="15" thickBot="1" x14ac:dyDescent="0.4">
      <c r="A47" s="419">
        <v>42</v>
      </c>
      <c r="B47" s="201" t="s">
        <v>40</v>
      </c>
      <c r="C47" s="214">
        <f>SUM(C48:C49)</f>
        <v>50000</v>
      </c>
      <c r="D47" s="213">
        <f>SUM(D48:D49)</f>
        <v>50000</v>
      </c>
      <c r="E47" s="213">
        <f>SUM(E48:E49)</f>
        <v>37150</v>
      </c>
      <c r="F47" s="213">
        <f>SUM(F48:F49)</f>
        <v>12850</v>
      </c>
      <c r="G47" s="226">
        <f>SUM(G48:G49)</f>
        <v>12000</v>
      </c>
      <c r="H47" s="216"/>
      <c r="I47" s="216"/>
      <c r="J47" s="216"/>
      <c r="K47" s="217"/>
    </row>
    <row r="48" spans="1:11" x14ac:dyDescent="0.35">
      <c r="A48" s="420"/>
      <c r="B48" s="200" t="s">
        <v>75</v>
      </c>
      <c r="C48" s="218">
        <v>0</v>
      </c>
      <c r="D48" s="218">
        <v>0</v>
      </c>
      <c r="E48" s="218">
        <v>0</v>
      </c>
      <c r="F48" s="218">
        <f>SUM(D48-E48)</f>
        <v>0</v>
      </c>
      <c r="G48" s="311">
        <v>0</v>
      </c>
      <c r="H48" s="220" t="e">
        <f>SUM(E48/D48*100)</f>
        <v>#DIV/0!</v>
      </c>
      <c r="I48" s="228" t="e">
        <f>SUM(F48/D48*100)</f>
        <v>#DIV/0!</v>
      </c>
      <c r="J48" s="234" t="e">
        <f>SUM(G48/E48*100)</f>
        <v>#DIV/0!</v>
      </c>
      <c r="K48" s="221">
        <f>(D48*100)/$D$77</f>
        <v>0</v>
      </c>
    </row>
    <row r="49" spans="1:11" ht="15" thickBot="1" x14ac:dyDescent="0.4">
      <c r="A49" s="421"/>
      <c r="B49" s="202" t="s">
        <v>31</v>
      </c>
      <c r="C49" s="222">
        <v>50000</v>
      </c>
      <c r="D49" s="222">
        <v>50000</v>
      </c>
      <c r="E49" s="222">
        <v>37150</v>
      </c>
      <c r="F49" s="218">
        <f>SUM(D49-E49)</f>
        <v>12850</v>
      </c>
      <c r="G49" s="312">
        <v>12000</v>
      </c>
      <c r="H49" s="224">
        <f>SUM(E49/D49*100)</f>
        <v>74.3</v>
      </c>
      <c r="I49" s="224">
        <f>SUM(F49/D49*100)</f>
        <v>25.7</v>
      </c>
      <c r="J49" s="251">
        <f>SUM(G49/E49*100)</f>
        <v>32.301480484522202</v>
      </c>
      <c r="K49" s="225">
        <f>(D49*100)/$D$77</f>
        <v>6.5427300132573973E-2</v>
      </c>
    </row>
    <row r="50" spans="1:11" ht="15" thickBot="1" x14ac:dyDescent="0.4">
      <c r="A50" s="419">
        <v>57</v>
      </c>
      <c r="B50" s="201" t="s">
        <v>7</v>
      </c>
      <c r="C50" s="226">
        <f>SUM(C51:C54)</f>
        <v>500000</v>
      </c>
      <c r="D50" s="313">
        <f>SUM(D51:D54)</f>
        <v>119000</v>
      </c>
      <c r="E50" s="226">
        <f>SUM(E51:E54)</f>
        <v>91479.43</v>
      </c>
      <c r="F50" s="213">
        <f>SUM(F51:F54)</f>
        <v>27520.570000000007</v>
      </c>
      <c r="G50" s="226">
        <f>SUM(G51:G54)</f>
        <v>62756.9</v>
      </c>
      <c r="H50" s="216"/>
      <c r="I50" s="216"/>
      <c r="J50" s="216"/>
      <c r="K50" s="217"/>
    </row>
    <row r="51" spans="1:11" x14ac:dyDescent="0.35">
      <c r="A51" s="420"/>
      <c r="B51" s="200" t="s">
        <v>30</v>
      </c>
      <c r="C51" s="227">
        <v>200000</v>
      </c>
      <c r="D51" s="218">
        <v>0</v>
      </c>
      <c r="E51" s="218">
        <v>0</v>
      </c>
      <c r="F51" s="218">
        <v>0</v>
      </c>
      <c r="G51" s="218">
        <v>0</v>
      </c>
      <c r="H51" s="220" t="e">
        <f>SUM(E51/D51*100)</f>
        <v>#DIV/0!</v>
      </c>
      <c r="I51" s="228" t="e">
        <f t="shared" ref="I51:J54" si="6">SUM(F51/D51*100)</f>
        <v>#DIV/0!</v>
      </c>
      <c r="J51" s="234" t="e">
        <f t="shared" si="6"/>
        <v>#DIV/0!</v>
      </c>
      <c r="K51" s="221">
        <f>(D51*100)/$D$77</f>
        <v>0</v>
      </c>
    </row>
    <row r="52" spans="1:11" x14ac:dyDescent="0.35">
      <c r="A52" s="420"/>
      <c r="B52" s="203" t="s">
        <v>26</v>
      </c>
      <c r="C52" s="229">
        <v>0</v>
      </c>
      <c r="D52" s="229">
        <v>0</v>
      </c>
      <c r="E52" s="229">
        <v>0</v>
      </c>
      <c r="F52" s="229">
        <f>SUM(D52-E52)</f>
        <v>0</v>
      </c>
      <c r="G52" s="229">
        <v>0</v>
      </c>
      <c r="H52" s="236" t="e">
        <f>SUM(E52/D52*100)</f>
        <v>#DIV/0!</v>
      </c>
      <c r="I52" s="236" t="e">
        <f t="shared" si="6"/>
        <v>#DIV/0!</v>
      </c>
      <c r="J52" s="237" t="e">
        <f t="shared" si="6"/>
        <v>#DIV/0!</v>
      </c>
      <c r="K52" s="238">
        <f>(D52*100)/$D$77</f>
        <v>0</v>
      </c>
    </row>
    <row r="53" spans="1:11" x14ac:dyDescent="0.35">
      <c r="A53" s="420"/>
      <c r="B53" s="205" t="s">
        <v>90</v>
      </c>
      <c r="C53" s="239">
        <v>0</v>
      </c>
      <c r="D53" s="239">
        <v>0</v>
      </c>
      <c r="E53" s="229">
        <v>0</v>
      </c>
      <c r="F53" s="229">
        <f>SUM(D53-E53)</f>
        <v>0</v>
      </c>
      <c r="G53" s="229">
        <v>0</v>
      </c>
      <c r="H53" s="235" t="e">
        <f>SUM(E53/D53*100)</f>
        <v>#DIV/0!</v>
      </c>
      <c r="I53" s="236" t="e">
        <f t="shared" si="6"/>
        <v>#DIV/0!</v>
      </c>
      <c r="J53" s="237" t="e">
        <f t="shared" si="6"/>
        <v>#DIV/0!</v>
      </c>
      <c r="K53" s="249">
        <f>(D53*100)/$D$77</f>
        <v>0</v>
      </c>
    </row>
    <row r="54" spans="1:11" ht="15" thickBot="1" x14ac:dyDescent="0.4">
      <c r="A54" s="421"/>
      <c r="B54" s="202" t="s">
        <v>31</v>
      </c>
      <c r="C54" s="222">
        <v>300000</v>
      </c>
      <c r="D54" s="222">
        <v>119000</v>
      </c>
      <c r="E54" s="229">
        <v>91479.43</v>
      </c>
      <c r="F54" s="222">
        <f>SUM(D54-E54)</f>
        <v>27520.570000000007</v>
      </c>
      <c r="G54" s="250">
        <v>62756.9</v>
      </c>
      <c r="H54" s="224">
        <f>SUM(E54/D54*100)</f>
        <v>76.873470588235293</v>
      </c>
      <c r="I54" s="224">
        <f t="shared" si="6"/>
        <v>23.126529411764711</v>
      </c>
      <c r="J54" s="251">
        <f t="shared" si="6"/>
        <v>68.602198330269445</v>
      </c>
      <c r="K54" s="225">
        <f>(D54*100)/$D$77</f>
        <v>0.15571697431552606</v>
      </c>
    </row>
    <row r="55" spans="1:11" ht="15" thickBot="1" x14ac:dyDescent="0.4">
      <c r="A55" s="419">
        <v>806</v>
      </c>
      <c r="B55" s="201" t="s">
        <v>48</v>
      </c>
      <c r="C55" s="253">
        <f>SUM(C56:C59)</f>
        <v>900000</v>
      </c>
      <c r="D55" s="213">
        <f>SUM(D56:D59)</f>
        <v>812561.64</v>
      </c>
      <c r="E55" s="226">
        <f>SUM(E56:E59)</f>
        <v>657903.76</v>
      </c>
      <c r="F55" s="213">
        <f>SUM(F56:F59)</f>
        <v>154657.88</v>
      </c>
      <c r="G55" s="226">
        <f>SUM(G56:G59)</f>
        <v>430264.24</v>
      </c>
      <c r="H55" s="216"/>
      <c r="I55" s="216"/>
      <c r="J55" s="216"/>
      <c r="K55" s="217"/>
    </row>
    <row r="56" spans="1:11" x14ac:dyDescent="0.35">
      <c r="A56" s="420"/>
      <c r="B56" s="200" t="s">
        <v>49</v>
      </c>
      <c r="C56" s="227">
        <v>200000</v>
      </c>
      <c r="D56" s="227">
        <v>60000</v>
      </c>
      <c r="E56" s="219">
        <v>0</v>
      </c>
      <c r="F56" s="227">
        <f>SUM(D56-E56)</f>
        <v>60000</v>
      </c>
      <c r="G56" s="219">
        <v>0</v>
      </c>
      <c r="H56" s="220">
        <f>SUM(E56/D56*100)</f>
        <v>0</v>
      </c>
      <c r="I56" s="228">
        <f t="shared" ref="I56:J59" si="7">SUM(F56/D56*100)</f>
        <v>100</v>
      </c>
      <c r="J56" s="234" t="e">
        <f t="shared" si="7"/>
        <v>#DIV/0!</v>
      </c>
      <c r="K56" s="221">
        <f>(D56*100)/$D$77</f>
        <v>7.8512760159088757E-2</v>
      </c>
    </row>
    <row r="57" spans="1:11" x14ac:dyDescent="0.35">
      <c r="A57" s="420"/>
      <c r="B57" s="203" t="s">
        <v>26</v>
      </c>
      <c r="C57" s="229">
        <v>0</v>
      </c>
      <c r="D57" s="229">
        <v>0</v>
      </c>
      <c r="E57" s="219">
        <v>0</v>
      </c>
      <c r="F57" s="218">
        <f>SUM(D57-E57)</f>
        <v>0</v>
      </c>
      <c r="G57" s="230">
        <v>0</v>
      </c>
      <c r="H57" s="235" t="e">
        <f>SUM(E57/D57*100)</f>
        <v>#DIV/0!</v>
      </c>
      <c r="I57" s="236" t="e">
        <f t="shared" si="7"/>
        <v>#DIV/0!</v>
      </c>
      <c r="J57" s="237" t="e">
        <f t="shared" si="7"/>
        <v>#DIV/0!</v>
      </c>
      <c r="K57" s="238">
        <f>(D57*100)/$D$77</f>
        <v>0</v>
      </c>
    </row>
    <row r="58" spans="1:11" x14ac:dyDescent="0.35">
      <c r="A58" s="420"/>
      <c r="B58" s="205" t="s">
        <v>69</v>
      </c>
      <c r="C58" s="239">
        <v>0</v>
      </c>
      <c r="D58" s="239">
        <v>411561.64</v>
      </c>
      <c r="E58" s="298">
        <v>332901.76000000001</v>
      </c>
      <c r="F58" s="218">
        <f>SUM(D58-E58)</f>
        <v>78659.88</v>
      </c>
      <c r="G58" s="239">
        <v>167742.16</v>
      </c>
      <c r="H58" s="235">
        <f>SUM(E58/D58*100)</f>
        <v>80.887460745855705</v>
      </c>
      <c r="I58" s="236">
        <f t="shared" si="7"/>
        <v>19.112539254144288</v>
      </c>
      <c r="J58" s="237">
        <f t="shared" si="7"/>
        <v>50.387886204026074</v>
      </c>
      <c r="K58" s="249">
        <v>0.45</v>
      </c>
    </row>
    <row r="59" spans="1:11" ht="15" thickBot="1" x14ac:dyDescent="0.4">
      <c r="A59" s="421"/>
      <c r="B59" s="202" t="s">
        <v>28</v>
      </c>
      <c r="C59" s="222">
        <v>700000</v>
      </c>
      <c r="D59" s="222">
        <v>341000</v>
      </c>
      <c r="E59" s="299">
        <v>325002</v>
      </c>
      <c r="F59" s="218">
        <f>SUM(D59-E59)</f>
        <v>15998</v>
      </c>
      <c r="G59" s="299">
        <v>262522.08</v>
      </c>
      <c r="H59" s="224">
        <f>SUM(E59/D59*100)</f>
        <v>95.308504398826983</v>
      </c>
      <c r="I59" s="224">
        <f t="shared" si="7"/>
        <v>4.6914956011730204</v>
      </c>
      <c r="J59" s="251">
        <f t="shared" si="7"/>
        <v>80.775527535215176</v>
      </c>
      <c r="K59" s="225">
        <v>0.4</v>
      </c>
    </row>
    <row r="60" spans="1:11" ht="15" thickBot="1" x14ac:dyDescent="0.4">
      <c r="A60" s="422" t="s">
        <v>36</v>
      </c>
      <c r="B60" s="201" t="s">
        <v>8</v>
      </c>
      <c r="C60" s="226">
        <f>SUM(C61:C62)</f>
        <v>0</v>
      </c>
      <c r="D60" s="226">
        <f>SUM(D61:D62)</f>
        <v>0</v>
      </c>
      <c r="E60" s="226">
        <f>SUM(E61:E62)</f>
        <v>0</v>
      </c>
      <c r="F60" s="226">
        <f>SUM(F61:F62)</f>
        <v>0</v>
      </c>
      <c r="G60" s="226">
        <f>SUM(G61:G62)</f>
        <v>0</v>
      </c>
      <c r="H60" s="216"/>
      <c r="I60" s="216"/>
      <c r="J60" s="216"/>
      <c r="K60" s="217"/>
    </row>
    <row r="61" spans="1:11" x14ac:dyDescent="0.35">
      <c r="A61" s="423"/>
      <c r="B61" s="200" t="s">
        <v>30</v>
      </c>
      <c r="C61" s="218">
        <v>0</v>
      </c>
      <c r="D61" s="218">
        <v>0</v>
      </c>
      <c r="E61" s="218">
        <v>0</v>
      </c>
      <c r="F61" s="218">
        <f>SUM(D61-E61)</f>
        <v>0</v>
      </c>
      <c r="G61" s="218">
        <v>0</v>
      </c>
      <c r="H61" s="220" t="e">
        <f>SUM(E61/D61*100)</f>
        <v>#DIV/0!</v>
      </c>
      <c r="I61" s="228" t="e">
        <f>SUM(F61/D61*100)</f>
        <v>#DIV/0!</v>
      </c>
      <c r="J61" s="234" t="e">
        <f>SUM(G61/E61*100)</f>
        <v>#DIV/0!</v>
      </c>
      <c r="K61" s="221">
        <v>0.08</v>
      </c>
    </row>
    <row r="62" spans="1:11" ht="15" thickBot="1" x14ac:dyDescent="0.4">
      <c r="A62" s="424"/>
      <c r="B62" s="202" t="s">
        <v>31</v>
      </c>
      <c r="C62" s="250">
        <v>0</v>
      </c>
      <c r="D62" s="250">
        <v>0</v>
      </c>
      <c r="E62" s="250">
        <v>0</v>
      </c>
      <c r="F62" s="250">
        <f>SUM(D62-E62)</f>
        <v>0</v>
      </c>
      <c r="G62" s="250">
        <v>0</v>
      </c>
      <c r="H62" s="231" t="e">
        <f>SUM(E62/D62*100)</f>
        <v>#DIV/0!</v>
      </c>
      <c r="I62" s="224" t="e">
        <f>SUM(F62/D62*100)</f>
        <v>#DIV/0!</v>
      </c>
      <c r="J62" s="251" t="e">
        <f>SUM(G62/E62*100)</f>
        <v>#DIV/0!</v>
      </c>
      <c r="K62" s="225">
        <f>(D62*100)/$D$77</f>
        <v>0</v>
      </c>
    </row>
    <row r="63" spans="1:11" ht="15" thickBot="1" x14ac:dyDescent="0.4">
      <c r="A63" s="419">
        <v>73</v>
      </c>
      <c r="B63" s="201" t="s">
        <v>39</v>
      </c>
      <c r="C63" s="213">
        <f>SUM(C64:C66)</f>
        <v>500000</v>
      </c>
      <c r="D63" s="213">
        <f>SUM(D64:D66)</f>
        <v>388400</v>
      </c>
      <c r="E63" s="226">
        <f>SUM(E64:E66)</f>
        <v>174315.71</v>
      </c>
      <c r="F63" s="226">
        <f>SUM(F64:F66)</f>
        <v>214084.29</v>
      </c>
      <c r="G63" s="226">
        <f>SUM(G64:G66)</f>
        <v>173246.72</v>
      </c>
      <c r="H63" s="216"/>
      <c r="I63" s="216"/>
      <c r="J63" s="216"/>
      <c r="K63" s="217"/>
    </row>
    <row r="64" spans="1:11" x14ac:dyDescent="0.35">
      <c r="A64" s="420"/>
      <c r="B64" s="200" t="s">
        <v>46</v>
      </c>
      <c r="C64" s="218">
        <v>0</v>
      </c>
      <c r="D64" s="218">
        <v>0</v>
      </c>
      <c r="E64" s="218">
        <v>0</v>
      </c>
      <c r="F64" s="218">
        <f>SUM(D64-E64)</f>
        <v>0</v>
      </c>
      <c r="G64" s="314">
        <v>0</v>
      </c>
      <c r="H64" s="220" t="e">
        <f>SUM(E64/D64*100)</f>
        <v>#DIV/0!</v>
      </c>
      <c r="I64" s="228" t="e">
        <f t="shared" ref="I64:J66" si="8">SUM(F64/D64*100)</f>
        <v>#DIV/0!</v>
      </c>
      <c r="J64" s="234" t="e">
        <f t="shared" si="8"/>
        <v>#DIV/0!</v>
      </c>
      <c r="K64" s="221">
        <f>(D64*100)/$D$77</f>
        <v>0</v>
      </c>
    </row>
    <row r="65" spans="1:11" x14ac:dyDescent="0.35">
      <c r="A65" s="420"/>
      <c r="B65" s="209" t="s">
        <v>58</v>
      </c>
      <c r="C65" s="262">
        <v>0</v>
      </c>
      <c r="D65" s="262">
        <v>0</v>
      </c>
      <c r="E65" s="218">
        <v>0</v>
      </c>
      <c r="F65" s="218">
        <f>SUM(D65-E65)</f>
        <v>0</v>
      </c>
      <c r="G65" s="314">
        <v>0</v>
      </c>
      <c r="H65" s="220" t="e">
        <f>SUM(E65/D65*100)</f>
        <v>#DIV/0!</v>
      </c>
      <c r="I65" s="228" t="e">
        <f t="shared" si="8"/>
        <v>#DIV/0!</v>
      </c>
      <c r="J65" s="234" t="e">
        <f t="shared" si="8"/>
        <v>#DIV/0!</v>
      </c>
      <c r="K65" s="258"/>
    </row>
    <row r="66" spans="1:11" ht="15" thickBot="1" x14ac:dyDescent="0.4">
      <c r="A66" s="421"/>
      <c r="B66" s="202" t="s">
        <v>31</v>
      </c>
      <c r="C66" s="222">
        <v>500000</v>
      </c>
      <c r="D66" s="222">
        <v>388400</v>
      </c>
      <c r="E66" s="250">
        <v>174315.71</v>
      </c>
      <c r="F66" s="250">
        <f>SUM(D66-E66)</f>
        <v>214084.29</v>
      </c>
      <c r="G66" s="315">
        <v>173246.72</v>
      </c>
      <c r="H66" s="224">
        <f>SUM(E66/D66*100)</f>
        <v>44.880460865087535</v>
      </c>
      <c r="I66" s="224">
        <f t="shared" si="8"/>
        <v>55.119539134912465</v>
      </c>
      <c r="J66" s="251">
        <f t="shared" si="8"/>
        <v>99.386750626205753</v>
      </c>
      <c r="K66" s="225">
        <f>(D66*100)/$D$77</f>
        <v>0.50823926742983461</v>
      </c>
    </row>
    <row r="67" spans="1:11" ht="15" thickBot="1" x14ac:dyDescent="0.4">
      <c r="A67" s="419">
        <v>76</v>
      </c>
      <c r="B67" s="201" t="s">
        <v>9</v>
      </c>
      <c r="C67" s="213">
        <f>SUM(C68:C69)</f>
        <v>600000</v>
      </c>
      <c r="D67" s="226">
        <f>SUM(D68:D70)</f>
        <v>1001600</v>
      </c>
      <c r="E67" s="226">
        <f>SUM(E68:E70)</f>
        <v>1000153.25</v>
      </c>
      <c r="F67" s="226">
        <f>SUM(F68:F69)</f>
        <v>1446.75</v>
      </c>
      <c r="G67" s="226">
        <f>SUM(G68:G70)</f>
        <v>1000153.25</v>
      </c>
      <c r="H67" s="216"/>
      <c r="I67" s="216"/>
      <c r="J67" s="216"/>
      <c r="K67" s="217"/>
    </row>
    <row r="68" spans="1:11" x14ac:dyDescent="0.35">
      <c r="A68" s="420"/>
      <c r="B68" s="197" t="s">
        <v>28</v>
      </c>
      <c r="C68" s="263">
        <v>0</v>
      </c>
      <c r="D68" s="263">
        <v>1600</v>
      </c>
      <c r="E68" s="263">
        <v>233.25</v>
      </c>
      <c r="F68" s="218">
        <f>SUM(D68-E68)</f>
        <v>1366.75</v>
      </c>
      <c r="G68" s="263">
        <v>233.25</v>
      </c>
      <c r="H68" s="220">
        <f>SUM(E68/D68*100)</f>
        <v>14.578125</v>
      </c>
      <c r="I68" s="228">
        <f t="shared" ref="I68:J70" si="9">SUM(F68/D68*100)</f>
        <v>85.421875</v>
      </c>
      <c r="J68" s="234">
        <f t="shared" si="9"/>
        <v>100</v>
      </c>
      <c r="K68" s="221">
        <f>(D68*100)/$D$77</f>
        <v>2.093673604242367E-3</v>
      </c>
    </row>
    <row r="69" spans="1:11" x14ac:dyDescent="0.35">
      <c r="A69" s="420"/>
      <c r="B69" s="203" t="s">
        <v>49</v>
      </c>
      <c r="C69" s="246">
        <v>600000</v>
      </c>
      <c r="D69" s="246">
        <v>1000000</v>
      </c>
      <c r="E69" s="229">
        <v>999920</v>
      </c>
      <c r="F69" s="218">
        <f>SUM(D69-E69)</f>
        <v>80</v>
      </c>
      <c r="G69" s="229">
        <v>999920</v>
      </c>
      <c r="H69" s="235">
        <f>SUM(E69/D69*100)</f>
        <v>99.992000000000004</v>
      </c>
      <c r="I69" s="264">
        <f t="shared" si="9"/>
        <v>8.0000000000000002E-3</v>
      </c>
      <c r="J69" s="237">
        <f t="shared" si="9"/>
        <v>100</v>
      </c>
      <c r="K69" s="238">
        <v>1.83</v>
      </c>
    </row>
    <row r="70" spans="1:11" ht="15" thickBot="1" x14ac:dyDescent="0.4">
      <c r="A70" s="421"/>
      <c r="B70" s="198" t="s">
        <v>78</v>
      </c>
      <c r="C70" s="260">
        <v>0</v>
      </c>
      <c r="D70" s="260">
        <v>0</v>
      </c>
      <c r="E70" s="309">
        <v>0</v>
      </c>
      <c r="F70" s="250">
        <f>SUM(D70-E70)</f>
        <v>0</v>
      </c>
      <c r="G70" s="309">
        <v>0</v>
      </c>
      <c r="H70" s="243" t="e">
        <f>SUM(E70/D70*100)</f>
        <v>#DIV/0!</v>
      </c>
      <c r="I70" s="265" t="e">
        <f t="shared" si="9"/>
        <v>#DIV/0!</v>
      </c>
      <c r="J70" s="245" t="e">
        <f t="shared" si="9"/>
        <v>#DIV/0!</v>
      </c>
      <c r="K70" s="233">
        <v>1.83</v>
      </c>
    </row>
    <row r="71" spans="1:11" ht="15" thickBot="1" x14ac:dyDescent="0.4">
      <c r="A71" s="419">
        <v>75</v>
      </c>
      <c r="B71" s="201" t="s">
        <v>68</v>
      </c>
      <c r="C71" s="214">
        <f>SUM(C72:C74)</f>
        <v>255000</v>
      </c>
      <c r="D71" s="313">
        <f>SUM(D72:D74)</f>
        <v>105000</v>
      </c>
      <c r="E71" s="213">
        <f>SUM(E72:E74)</f>
        <v>57600.1</v>
      </c>
      <c r="F71" s="213">
        <f>SUM(F72:F74)</f>
        <v>47399.9</v>
      </c>
      <c r="G71" s="226">
        <f>SUM(G72:G74)</f>
        <v>27775</v>
      </c>
      <c r="H71" s="266"/>
      <c r="I71" s="266"/>
      <c r="J71" s="267"/>
      <c r="K71" s="217"/>
    </row>
    <row r="72" spans="1:11" x14ac:dyDescent="0.35">
      <c r="A72" s="420"/>
      <c r="B72" s="210" t="s">
        <v>34</v>
      </c>
      <c r="C72" s="268">
        <v>205000</v>
      </c>
      <c r="D72" s="268">
        <v>105000</v>
      </c>
      <c r="E72" s="316">
        <v>57600.1</v>
      </c>
      <c r="F72" s="218">
        <f>SUM(D72-E72)</f>
        <v>47399.9</v>
      </c>
      <c r="G72" s="219">
        <v>27775</v>
      </c>
      <c r="H72" s="220">
        <f>SUM(E72/D72*100)</f>
        <v>54.857238095238095</v>
      </c>
      <c r="I72" s="228">
        <f t="shared" ref="I72:J77" si="10">SUM(F72/D72*100)</f>
        <v>45.142761904761905</v>
      </c>
      <c r="J72" s="234">
        <f t="shared" si="10"/>
        <v>48.220402395134734</v>
      </c>
      <c r="K72" s="221">
        <f>(D72*100)/$D$77</f>
        <v>0.13739733027840534</v>
      </c>
    </row>
    <row r="73" spans="1:11" x14ac:dyDescent="0.35">
      <c r="A73" s="420"/>
      <c r="B73" s="206" t="s">
        <v>78</v>
      </c>
      <c r="C73" s="269">
        <v>0</v>
      </c>
      <c r="D73" s="269">
        <v>0</v>
      </c>
      <c r="E73" s="303">
        <v>0</v>
      </c>
      <c r="F73" s="218">
        <f>SUM(D73-E73)</f>
        <v>0</v>
      </c>
      <c r="G73" s="242">
        <v>0</v>
      </c>
      <c r="H73" s="220" t="e">
        <f>SUM(E73/D73*100)</f>
        <v>#DIV/0!</v>
      </c>
      <c r="I73" s="228" t="e">
        <f t="shared" si="10"/>
        <v>#DIV/0!</v>
      </c>
      <c r="J73" s="234" t="e">
        <f t="shared" si="10"/>
        <v>#DIV/0!</v>
      </c>
      <c r="K73" s="258"/>
    </row>
    <row r="74" spans="1:11" ht="15" thickBot="1" x14ac:dyDescent="0.4">
      <c r="A74" s="421"/>
      <c r="B74" s="202" t="s">
        <v>30</v>
      </c>
      <c r="C74" s="222">
        <v>50000</v>
      </c>
      <c r="D74" s="260">
        <v>0</v>
      </c>
      <c r="E74" s="250">
        <v>0</v>
      </c>
      <c r="F74" s="250">
        <v>0</v>
      </c>
      <c r="G74" s="317">
        <v>0</v>
      </c>
      <c r="H74" s="231" t="e">
        <f>SUM(E74/D74*100)</f>
        <v>#DIV/0!</v>
      </c>
      <c r="I74" s="224" t="e">
        <f t="shared" si="10"/>
        <v>#DIV/0!</v>
      </c>
      <c r="J74" s="251" t="e">
        <f t="shared" si="10"/>
        <v>#DIV/0!</v>
      </c>
      <c r="K74" s="225">
        <f>SUM(D74/D77)*100</f>
        <v>0</v>
      </c>
    </row>
    <row r="75" spans="1:11" ht="15" thickBot="1" x14ac:dyDescent="0.4">
      <c r="A75" s="419">
        <v>104</v>
      </c>
      <c r="B75" s="211" t="s">
        <v>67</v>
      </c>
      <c r="C75" s="270">
        <v>0</v>
      </c>
      <c r="D75" s="318">
        <v>0</v>
      </c>
      <c r="E75" s="319">
        <f>SUM(E76)</f>
        <v>5500000</v>
      </c>
      <c r="F75" s="271">
        <f>SUM(F76)</f>
        <v>222000</v>
      </c>
      <c r="G75" s="320">
        <f>SUM(G76)</f>
        <v>5278000</v>
      </c>
      <c r="H75" s="272"/>
      <c r="I75" s="273"/>
      <c r="J75" s="274"/>
      <c r="K75" s="275"/>
    </row>
    <row r="76" spans="1:11" ht="15" thickBot="1" x14ac:dyDescent="0.4">
      <c r="A76" s="421"/>
      <c r="B76" s="212" t="s">
        <v>29</v>
      </c>
      <c r="C76" s="276">
        <v>0</v>
      </c>
      <c r="D76" s="276">
        <v>0</v>
      </c>
      <c r="E76" s="309">
        <v>5500000</v>
      </c>
      <c r="F76" s="250">
        <f>SUM(E76-G76)</f>
        <v>222000</v>
      </c>
      <c r="G76" s="321">
        <v>5278000</v>
      </c>
      <c r="H76" s="243"/>
      <c r="I76" s="244"/>
      <c r="J76" s="245"/>
      <c r="K76" s="233"/>
    </row>
    <row r="77" spans="1:11" ht="15" thickBot="1" x14ac:dyDescent="0.4">
      <c r="A77" s="282" t="s">
        <v>22</v>
      </c>
      <c r="B77" s="286" t="s">
        <v>13</v>
      </c>
      <c r="C77" s="277">
        <f>SUM(C9+C12,C14,C17,C21,C27,C33,C35,C40,C44,C47,C50,C55,C60,C63,C67+C71)</f>
        <v>74867550</v>
      </c>
      <c r="D77" s="277">
        <f>SUM(D9+D12,D14,D17,D21,D27,D33,D35,D40,D44,D47,D50,D55,D60,D63,D67+D71)</f>
        <v>76420698.849999994</v>
      </c>
      <c r="E77" s="277">
        <f>SUM(E9,E12,E14,E17,E21,E27,E33,E35,E40,E44,E47,E50,E55,E60,E63,E67,E71,E75)</f>
        <v>64630251.580000006</v>
      </c>
      <c r="F77" s="277">
        <f>SUM(F9,F12,F14,F17,F21,F27,F33,F35,F40,F44,F47,F50,F55,F60,F63,F67,F71,F75)</f>
        <v>17512447.269999992</v>
      </c>
      <c r="G77" s="277">
        <f>SUM(G9+G12,G14,G17,G21,G27,G33,G35,G40,G44,G47,G50,G55,G60,G63,G67+G71+G76)</f>
        <v>55809992.519999996</v>
      </c>
      <c r="H77" s="278">
        <f>SUM(E77/D77*100)</f>
        <v>84.571657355368473</v>
      </c>
      <c r="I77" s="278">
        <f t="shared" si="10"/>
        <v>22.915842871803303</v>
      </c>
      <c r="J77" s="278">
        <f t="shared" si="10"/>
        <v>86.352739089863832</v>
      </c>
      <c r="K77" s="279">
        <f>SUM(K9:K74)</f>
        <v>99.394431409265991</v>
      </c>
    </row>
    <row r="78" spans="1:11" x14ac:dyDescent="0.35">
      <c r="A78" s="287" t="s">
        <v>94</v>
      </c>
      <c r="B78" s="288"/>
      <c r="C78" s="289"/>
      <c r="D78" s="289"/>
      <c r="E78" s="289"/>
      <c r="F78" s="290"/>
      <c r="G78" s="289"/>
      <c r="H78" s="188"/>
      <c r="I78" s="188"/>
      <c r="J78" s="188"/>
      <c r="K78" s="188"/>
    </row>
    <row r="79" spans="1:11" x14ac:dyDescent="0.35">
      <c r="A79" s="291" t="s">
        <v>63</v>
      </c>
      <c r="B79" s="292"/>
      <c r="C79" s="292"/>
      <c r="D79" s="190"/>
      <c r="E79" s="191"/>
      <c r="F79" s="190"/>
      <c r="G79" s="190"/>
      <c r="H79" s="188"/>
      <c r="I79" s="188"/>
      <c r="J79" s="188"/>
      <c r="K79" s="188"/>
    </row>
    <row r="80" spans="1:11" x14ac:dyDescent="0.35">
      <c r="A80" s="425" t="s">
        <v>24</v>
      </c>
      <c r="B80" s="425"/>
      <c r="C80" s="425"/>
      <c r="D80" s="144"/>
      <c r="E80" s="142"/>
      <c r="F80" s="144"/>
      <c r="G80" s="144"/>
      <c r="H80" s="293"/>
      <c r="I80" s="293"/>
      <c r="J80" s="293"/>
      <c r="K80" s="293"/>
    </row>
    <row r="81" spans="4:5" x14ac:dyDescent="0.35">
      <c r="D81" s="140"/>
      <c r="E81" s="143">
        <f>E79-E80</f>
        <v>0</v>
      </c>
    </row>
  </sheetData>
  <mergeCells count="35">
    <mergeCell ref="A80:C80"/>
    <mergeCell ref="A55:A59"/>
    <mergeCell ref="A60:A62"/>
    <mergeCell ref="A63:A66"/>
    <mergeCell ref="A67:A70"/>
    <mergeCell ref="A71:A74"/>
    <mergeCell ref="A75:A76"/>
    <mergeCell ref="A50:A54"/>
    <mergeCell ref="A9:A11"/>
    <mergeCell ref="A12:A13"/>
    <mergeCell ref="A14:A16"/>
    <mergeCell ref="A17:A20"/>
    <mergeCell ref="A21:A26"/>
    <mergeCell ref="A27:A32"/>
    <mergeCell ref="A33:A34"/>
    <mergeCell ref="A35:A39"/>
    <mergeCell ref="A40:A43"/>
    <mergeCell ref="A44:A46"/>
    <mergeCell ref="A47:A49"/>
    <mergeCell ref="K7:K8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Plan1</vt:lpstr>
      <vt:lpstr>JAN 25</vt:lpstr>
      <vt:lpstr>FEV 25</vt:lpstr>
      <vt:lpstr>MAR 25</vt:lpstr>
      <vt:lpstr>ABR 25</vt:lpstr>
      <vt:lpstr>MAI 25</vt:lpstr>
      <vt:lpstr>JUH 25</vt:lpstr>
      <vt:lpstr>JUL25</vt:lpstr>
      <vt:lpstr>AGO 25</vt:lpstr>
      <vt:lpstr>SET 25</vt:lpstr>
      <vt:lpstr>OUT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2025-11-17T18:47:26Z</cp:lastPrinted>
  <dcterms:created xsi:type="dcterms:W3CDTF">2016-04-01T19:52:39Z</dcterms:created>
  <dcterms:modified xsi:type="dcterms:W3CDTF">2025-11-18T11:18:50Z</dcterms:modified>
</cp:coreProperties>
</file>